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fileSharing readOnlyRecommended="1"/>
  <workbookPr defaultThemeVersion="124226"/>
  <mc:AlternateContent xmlns:mc="http://schemas.openxmlformats.org/markup-compatibility/2006">
    <mc:Choice Requires="x15">
      <x15ac:absPath xmlns:x15ac="http://schemas.microsoft.com/office/spreadsheetml/2010/11/ac" url="F:\福岡県\総務課\庶務係\ライフプラン\ライフプランセミナー\R7ライフプランセミナー\若年層向け\06.資料\3-1.明治安田ライフプランセンター\"/>
    </mc:Choice>
  </mc:AlternateContent>
  <xr:revisionPtr revIDLastSave="0" documentId="8_{04162E2F-709A-4F03-A92E-A9EA82250B22}" xr6:coauthVersionLast="47" xr6:coauthVersionMax="47" xr10:uidLastSave="{00000000-0000-0000-0000-000000000000}"/>
  <bookViews>
    <workbookView xWindow="-120" yWindow="-120" windowWidth="19440" windowHeight="14880" xr2:uid="{00000000-000D-0000-FFFF-FFFF00000000}"/>
  </bookViews>
  <sheets>
    <sheet name="仕様" sheetId="2" r:id="rId1"/>
    <sheet name="プロフィール" sheetId="3" r:id="rId2"/>
    <sheet name="退職手当計算シート" sheetId="9" r:id="rId3"/>
    <sheet name="プランニングシート" sheetId="4" r:id="rId4"/>
    <sheet name="収入内訳" sheetId="5" r:id="rId5"/>
    <sheet name="支出内訳" sheetId="6" r:id="rId6"/>
    <sheet name="教育費" sheetId="7" r:id="rId7"/>
    <sheet name="モデル数値" sheetId="8" r:id="rId8"/>
  </sheets>
  <definedNames>
    <definedName name="_xlnm.Print_Area" localSheetId="3">プランニングシート!$A$1:$AA$56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F37" i="5"/>
  <c r="G37" i="5"/>
  <c r="H37" i="5"/>
  <c r="I37" i="5"/>
  <c r="J37" i="5"/>
  <c r="K37" i="5"/>
  <c r="L37" i="5"/>
  <c r="M37" i="5"/>
  <c r="N37" i="5"/>
  <c r="O37" i="5"/>
  <c r="P37" i="5"/>
  <c r="Q37" i="5"/>
  <c r="R37" i="5"/>
  <c r="S37" i="5"/>
  <c r="T37" i="5"/>
  <c r="U37" i="5"/>
  <c r="V37" i="5"/>
  <c r="W37" i="5"/>
  <c r="X37" i="5"/>
  <c r="Y37" i="5"/>
  <c r="Z37" i="5"/>
  <c r="AA37" i="5"/>
  <c r="AB37" i="5"/>
  <c r="D37" i="5"/>
  <c r="AA12" i="4"/>
  <c r="Z12" i="4"/>
  <c r="Y12" i="4"/>
  <c r="X12" i="4"/>
  <c r="W12" i="4"/>
  <c r="V12" i="4"/>
  <c r="U12" i="4"/>
  <c r="T12" i="4"/>
  <c r="S12" i="4"/>
  <c r="R12" i="4"/>
  <c r="Q12" i="4"/>
  <c r="P12" i="4"/>
  <c r="O12" i="4"/>
  <c r="N12" i="4"/>
  <c r="M12" i="4"/>
  <c r="L12" i="4"/>
  <c r="K12" i="4"/>
  <c r="J12" i="4"/>
  <c r="I12" i="4"/>
  <c r="H12" i="4"/>
  <c r="G12" i="4"/>
  <c r="F12" i="4"/>
  <c r="E12" i="4"/>
  <c r="D12" i="4"/>
  <c r="C12" i="4"/>
  <c r="C21" i="3" l="1"/>
  <c r="D21" i="3"/>
  <c r="G21" i="3"/>
  <c r="D24" i="5"/>
  <c r="C26" i="3"/>
  <c r="H3" i="9" l="1"/>
  <c r="H5" i="9" s="1"/>
  <c r="C15" i="9" s="1"/>
  <c r="G3" i="9"/>
  <c r="G5" i="9" s="1"/>
  <c r="B15" i="9" s="1"/>
  <c r="B7" i="8" l="1"/>
  <c r="D8" i="4"/>
  <c r="E8" i="4"/>
  <c r="F8" i="4"/>
  <c r="G8" i="4"/>
  <c r="H8" i="4"/>
  <c r="I8" i="4"/>
  <c r="J8" i="4"/>
  <c r="K8" i="4"/>
  <c r="L8" i="4"/>
  <c r="M8" i="4"/>
  <c r="N8" i="4"/>
  <c r="O8" i="4"/>
  <c r="P8" i="4"/>
  <c r="Q8" i="4"/>
  <c r="R8" i="4"/>
  <c r="S8" i="4"/>
  <c r="T8" i="4"/>
  <c r="U8" i="4"/>
  <c r="V8" i="4"/>
  <c r="W8" i="4"/>
  <c r="X8" i="4"/>
  <c r="Y8" i="4"/>
  <c r="Z8" i="4"/>
  <c r="AA8" i="4"/>
  <c r="C8" i="4"/>
  <c r="D7" i="4"/>
  <c r="E7" i="4"/>
  <c r="F7" i="4"/>
  <c r="G7" i="4"/>
  <c r="H7" i="4"/>
  <c r="I7" i="4"/>
  <c r="J7" i="4"/>
  <c r="K7" i="4"/>
  <c r="L7" i="4"/>
  <c r="M7" i="4"/>
  <c r="N7" i="4"/>
  <c r="O7" i="4"/>
  <c r="P7" i="4"/>
  <c r="Q7" i="4"/>
  <c r="R7" i="4"/>
  <c r="S7" i="4"/>
  <c r="T7" i="4"/>
  <c r="U7" i="4"/>
  <c r="V7" i="4"/>
  <c r="W7" i="4"/>
  <c r="X7" i="4"/>
  <c r="Y7" i="4"/>
  <c r="Z7" i="4"/>
  <c r="AA7" i="4"/>
  <c r="C7" i="4"/>
  <c r="B48" i="3"/>
  <c r="C44" i="4"/>
  <c r="D44" i="4" s="1"/>
  <c r="E44" i="4" s="1"/>
  <c r="F44" i="4" s="1"/>
  <c r="G44" i="4" s="1"/>
  <c r="H44" i="4" s="1"/>
  <c r="I44" i="4" s="1"/>
  <c r="J44" i="4" s="1"/>
  <c r="K44" i="4" s="1"/>
  <c r="L44" i="4" s="1"/>
  <c r="M44" i="4" s="1"/>
  <c r="N44" i="4" s="1"/>
  <c r="O44" i="4" s="1"/>
  <c r="P44" i="4" s="1"/>
  <c r="Q44" i="4" s="1"/>
  <c r="R44" i="4" s="1"/>
  <c r="S44" i="4" s="1"/>
  <c r="T44" i="4" s="1"/>
  <c r="U44" i="4" s="1"/>
  <c r="V44" i="4" s="1"/>
  <c r="W44" i="4" s="1"/>
  <c r="X44" i="4" s="1"/>
  <c r="Y44" i="4" s="1"/>
  <c r="Z44" i="4" s="1"/>
  <c r="AA44" i="4" s="1"/>
  <c r="C43" i="4"/>
  <c r="D43" i="4" s="1"/>
  <c r="E43" i="4" s="1"/>
  <c r="F43" i="4" s="1"/>
  <c r="G43" i="4" s="1"/>
  <c r="E18" i="3"/>
  <c r="C54" i="4"/>
  <c r="C8" i="3"/>
  <c r="C48" i="3"/>
  <c r="C49" i="3"/>
  <c r="C47" i="3"/>
  <c r="C45" i="3"/>
  <c r="C46" i="3"/>
  <c r="C42" i="3"/>
  <c r="A42" i="3"/>
  <c r="H43" i="4" l="1"/>
  <c r="I43" i="4" s="1"/>
  <c r="J43" i="4" s="1"/>
  <c r="K43" i="4" s="1"/>
  <c r="L43" i="4" s="1"/>
  <c r="M43" i="4" s="1"/>
  <c r="N43" i="4" s="1"/>
  <c r="O43" i="4" s="1"/>
  <c r="P43" i="4" s="1"/>
  <c r="Q43" i="4" s="1"/>
  <c r="R43" i="4" s="1"/>
  <c r="S43" i="4" s="1"/>
  <c r="T43" i="4" s="1"/>
  <c r="U43" i="4" s="1"/>
  <c r="V43" i="4" s="1"/>
  <c r="W43" i="4" s="1"/>
  <c r="X43" i="4" s="1"/>
  <c r="Y43" i="4" s="1"/>
  <c r="Z43" i="4" s="1"/>
  <c r="AA43" i="4" s="1"/>
  <c r="D28" i="4"/>
  <c r="E28" i="4"/>
  <c r="F28" i="4"/>
  <c r="G28" i="4"/>
  <c r="H28" i="4"/>
  <c r="I28" i="4"/>
  <c r="J28" i="4"/>
  <c r="K28" i="4"/>
  <c r="L28" i="4"/>
  <c r="M28" i="4"/>
  <c r="N28" i="4"/>
  <c r="O28" i="4"/>
  <c r="P28" i="4"/>
  <c r="Q28" i="4"/>
  <c r="R28" i="4"/>
  <c r="S28" i="4"/>
  <c r="T28" i="4"/>
  <c r="U28" i="4"/>
  <c r="V28" i="4"/>
  <c r="W28" i="4"/>
  <c r="X28" i="4"/>
  <c r="Y28" i="4"/>
  <c r="Z28" i="4"/>
  <c r="AA28" i="4"/>
  <c r="D31" i="4"/>
  <c r="E31" i="4"/>
  <c r="F31" i="4"/>
  <c r="G31" i="4"/>
  <c r="H31" i="4"/>
  <c r="I31" i="4"/>
  <c r="J31" i="4"/>
  <c r="K31" i="4"/>
  <c r="L31" i="4"/>
  <c r="M31" i="4"/>
  <c r="N31" i="4"/>
  <c r="O31" i="4"/>
  <c r="P31" i="4"/>
  <c r="Q31" i="4"/>
  <c r="R31" i="4"/>
  <c r="S31" i="4"/>
  <c r="T31" i="4"/>
  <c r="U31" i="4"/>
  <c r="V31" i="4"/>
  <c r="W31" i="4"/>
  <c r="X31" i="4"/>
  <c r="Y31" i="4"/>
  <c r="Z31" i="4"/>
  <c r="AA31" i="4"/>
  <c r="C31" i="4"/>
  <c r="C28" i="4"/>
  <c r="B8" i="4"/>
  <c r="B7" i="4"/>
  <c r="B6" i="4"/>
  <c r="A50" i="3"/>
  <c r="A49" i="3"/>
  <c r="A48" i="3"/>
  <c r="A47" i="3"/>
  <c r="A46" i="3"/>
  <c r="A45" i="3"/>
  <c r="A44" i="3"/>
  <c r="C43" i="3"/>
  <c r="A43" i="3"/>
  <c r="B14" i="6"/>
  <c r="B13" i="6"/>
  <c r="B12" i="6"/>
  <c r="I1" i="7"/>
  <c r="F1" i="7"/>
  <c r="C1" i="7"/>
  <c r="B8" i="6"/>
  <c r="B7" i="6"/>
  <c r="B6" i="6"/>
  <c r="A8" i="3"/>
  <c r="P27" i="7" l="1"/>
  <c r="O27" i="7"/>
  <c r="N27" i="7"/>
  <c r="B14" i="4"/>
  <c r="B15" i="4"/>
  <c r="B13" i="4"/>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50" i="3"/>
  <c r="B50" i="3" l="1"/>
  <c r="C50" i="3" s="1"/>
  <c r="D2" i="6"/>
  <c r="E2" i="6" s="1"/>
  <c r="F2" i="6" s="1"/>
  <c r="G2" i="6" s="1"/>
  <c r="H2" i="6" s="1"/>
  <c r="I2" i="6" s="1"/>
  <c r="J2" i="6" s="1"/>
  <c r="K2" i="6" s="1"/>
  <c r="L2" i="6" s="1"/>
  <c r="M2" i="6" s="1"/>
  <c r="N2" i="6" s="1"/>
  <c r="O2" i="6" s="1"/>
  <c r="P2" i="6" s="1"/>
  <c r="Q2" i="6" s="1"/>
  <c r="R2" i="6" s="1"/>
  <c r="S2" i="6" s="1"/>
  <c r="T2" i="6" s="1"/>
  <c r="U2" i="6" s="1"/>
  <c r="V2" i="6" s="1"/>
  <c r="W2" i="6" s="1"/>
  <c r="X2" i="6" s="1"/>
  <c r="Y2" i="6" s="1"/>
  <c r="Z2" i="6" s="1"/>
  <c r="AA2" i="6" s="1"/>
  <c r="J24" i="7"/>
  <c r="J23" i="7"/>
  <c r="J22" i="7"/>
  <c r="J21" i="7"/>
  <c r="D24" i="7"/>
  <c r="D23" i="7"/>
  <c r="G24" i="7"/>
  <c r="G23" i="7"/>
  <c r="G22" i="7"/>
  <c r="G21" i="7"/>
  <c r="I24" i="7"/>
  <c r="K24" i="7" s="1"/>
  <c r="I23" i="7"/>
  <c r="K23" i="7" s="1"/>
  <c r="I22" i="7"/>
  <c r="K22" i="7" s="1"/>
  <c r="I21" i="7"/>
  <c r="I19" i="7"/>
  <c r="K19" i="7" s="1"/>
  <c r="I20" i="7"/>
  <c r="K20" i="7" s="1"/>
  <c r="I18" i="7"/>
  <c r="K18" i="7" s="1"/>
  <c r="I16" i="7"/>
  <c r="K16" i="7" s="1"/>
  <c r="I17" i="7"/>
  <c r="K17" i="7" s="1"/>
  <c r="I15" i="7"/>
  <c r="K15" i="7" s="1"/>
  <c r="I10" i="7"/>
  <c r="K10" i="7" s="1"/>
  <c r="I11" i="7"/>
  <c r="K11" i="7" s="1"/>
  <c r="I12" i="7"/>
  <c r="K12" i="7" s="1"/>
  <c r="I13" i="7"/>
  <c r="K13" i="7" s="1"/>
  <c r="I14" i="7"/>
  <c r="K14" i="7" s="1"/>
  <c r="I9" i="7"/>
  <c r="K9" i="7" s="1"/>
  <c r="I8" i="7"/>
  <c r="K8" i="7" s="1"/>
  <c r="I7" i="7"/>
  <c r="K7" i="7" s="1"/>
  <c r="C24" i="7"/>
  <c r="E24" i="7" s="1"/>
  <c r="C23" i="7"/>
  <c r="E23" i="7" s="1"/>
  <c r="F24" i="7"/>
  <c r="H24" i="7" s="1"/>
  <c r="F23" i="7"/>
  <c r="H23" i="7" s="1"/>
  <c r="F22" i="7"/>
  <c r="H22" i="7" s="1"/>
  <c r="F21" i="7"/>
  <c r="F19" i="7"/>
  <c r="H19" i="7" s="1"/>
  <c r="F20" i="7"/>
  <c r="H20" i="7" s="1"/>
  <c r="F18" i="7"/>
  <c r="H18" i="7" s="1"/>
  <c r="F16" i="7"/>
  <c r="H16" i="7" s="1"/>
  <c r="F17" i="7"/>
  <c r="H17" i="7" s="1"/>
  <c r="F15" i="7"/>
  <c r="H15" i="7" s="1"/>
  <c r="F10" i="7"/>
  <c r="H10" i="7" s="1"/>
  <c r="F11" i="7"/>
  <c r="H11" i="7" s="1"/>
  <c r="F12" i="7"/>
  <c r="H12" i="7" s="1"/>
  <c r="F13" i="7"/>
  <c r="H13" i="7" s="1"/>
  <c r="F14" i="7"/>
  <c r="H14" i="7" s="1"/>
  <c r="F9" i="7"/>
  <c r="H9" i="7" s="1"/>
  <c r="F8" i="7"/>
  <c r="H8" i="7" s="1"/>
  <c r="F7" i="7"/>
  <c r="H7" i="7" s="1"/>
  <c r="D22" i="7"/>
  <c r="D21" i="7"/>
  <c r="C22" i="7"/>
  <c r="E22" i="7" s="1"/>
  <c r="C21" i="7"/>
  <c r="C19" i="7"/>
  <c r="E19" i="7" s="1"/>
  <c r="C20" i="7"/>
  <c r="E20" i="7" s="1"/>
  <c r="C18" i="7"/>
  <c r="E18" i="7" s="1"/>
  <c r="C16" i="7"/>
  <c r="E16" i="7" s="1"/>
  <c r="C17" i="7"/>
  <c r="E17" i="7" s="1"/>
  <c r="C15" i="7"/>
  <c r="E15" i="7" s="1"/>
  <c r="C10" i="7"/>
  <c r="E10" i="7" s="1"/>
  <c r="C11" i="7"/>
  <c r="E11" i="7" s="1"/>
  <c r="C12" i="7"/>
  <c r="E12" i="7" s="1"/>
  <c r="C13" i="7"/>
  <c r="E13" i="7" s="1"/>
  <c r="C14" i="7"/>
  <c r="E14" i="7" s="1"/>
  <c r="C9" i="7"/>
  <c r="E9" i="7" s="1"/>
  <c r="C8" i="7"/>
  <c r="E8" i="7" s="1"/>
  <c r="C7" i="7"/>
  <c r="E7" i="7" s="1"/>
  <c r="I6" i="7"/>
  <c r="I5" i="7"/>
  <c r="I4" i="7"/>
  <c r="F6" i="7"/>
  <c r="F5" i="7"/>
  <c r="F4" i="7"/>
  <c r="C6" i="7"/>
  <c r="C5" i="7"/>
  <c r="C4" i="7"/>
  <c r="K6" i="7"/>
  <c r="K5" i="7"/>
  <c r="K4" i="7"/>
  <c r="H6" i="7"/>
  <c r="H5" i="7"/>
  <c r="H4" i="7"/>
  <c r="E5" i="7"/>
  <c r="E6" i="7"/>
  <c r="E4" i="7"/>
  <c r="E21" i="7" l="1"/>
  <c r="N28" i="7"/>
  <c r="N26" i="7"/>
  <c r="H21" i="7"/>
  <c r="O28" i="7"/>
  <c r="O26" i="7"/>
  <c r="K21" i="7"/>
  <c r="P28" i="7"/>
  <c r="P26" i="7"/>
  <c r="D23" i="5"/>
  <c r="D6" i="5" s="1"/>
  <c r="B19" i="3"/>
  <c r="D5" i="8"/>
  <c r="G5" i="8" s="1"/>
  <c r="D4" i="8"/>
  <c r="G4" i="8" s="1"/>
  <c r="D3" i="3" l="1"/>
  <c r="C3" i="3"/>
  <c r="B3" i="3"/>
  <c r="D2" i="4"/>
  <c r="E2" i="4" s="1"/>
  <c r="F2" i="4" s="1"/>
  <c r="G2" i="4" s="1"/>
  <c r="H2" i="4" s="1"/>
  <c r="I2" i="4" s="1"/>
  <c r="J2" i="4" s="1"/>
  <c r="K2" i="4" s="1"/>
  <c r="L2" i="4" s="1"/>
  <c r="M2" i="4" s="1"/>
  <c r="N2" i="4" s="1"/>
  <c r="O2" i="4" s="1"/>
  <c r="P2" i="4" s="1"/>
  <c r="Q2" i="4" s="1"/>
  <c r="R2" i="4" s="1"/>
  <c r="S2" i="4" s="1"/>
  <c r="T2" i="4" s="1"/>
  <c r="U2" i="4" s="1"/>
  <c r="V2" i="4" s="1"/>
  <c r="W2" i="4" s="1"/>
  <c r="X2" i="4" s="1"/>
  <c r="Y2" i="4" s="1"/>
  <c r="Z2" i="4" s="1"/>
  <c r="AA2" i="4" s="1"/>
  <c r="B12" i="3" l="1"/>
  <c r="H14" i="3" s="1"/>
  <c r="B24" i="3"/>
  <c r="H27" i="3" s="1"/>
  <c r="C12" i="9"/>
  <c r="B12" i="9"/>
  <c r="B13" i="9" s="1"/>
  <c r="B12" i="8" s="1"/>
  <c r="M44" i="3"/>
  <c r="C3" i="6"/>
  <c r="C15" i="6" s="1"/>
  <c r="M46" i="3"/>
  <c r="M45" i="3"/>
  <c r="C3" i="4"/>
  <c r="C4" i="4" s="1"/>
  <c r="C11" i="4" s="1"/>
  <c r="C29" i="6" l="1"/>
  <c r="B25" i="3"/>
  <c r="H28" i="3"/>
  <c r="B13" i="3"/>
  <c r="H15" i="3"/>
  <c r="C17" i="9"/>
  <c r="C16" i="9"/>
  <c r="C13" i="9" s="1"/>
  <c r="F26" i="3" s="1"/>
  <c r="B17" i="9"/>
  <c r="B16" i="9"/>
  <c r="C19" i="4"/>
  <c r="C6" i="4"/>
  <c r="C13" i="4" s="1"/>
  <c r="C28" i="6"/>
  <c r="C27" i="6"/>
  <c r="C26" i="6"/>
  <c r="C24" i="6"/>
  <c r="C18" i="6"/>
  <c r="C18" i="4"/>
  <c r="C14" i="4"/>
  <c r="C15" i="4"/>
  <c r="C5" i="4"/>
  <c r="C17" i="6"/>
  <c r="C16" i="6"/>
  <c r="C11" i="6"/>
  <c r="C36" i="4" s="1"/>
  <c r="C10" i="6"/>
  <c r="C35" i="4" s="1"/>
  <c r="D3" i="5"/>
  <c r="D3" i="6"/>
  <c r="D15" i="6" s="1"/>
  <c r="D3" i="4"/>
  <c r="D6" i="4" s="1"/>
  <c r="D40" i="5" l="1"/>
  <c r="C47" i="4" s="1"/>
  <c r="C53" i="4" s="1"/>
  <c r="C5" i="6"/>
  <c r="C4" i="6"/>
  <c r="D24" i="6"/>
  <c r="D26" i="6"/>
  <c r="D27" i="6"/>
  <c r="D28" i="6"/>
  <c r="D29" i="6"/>
  <c r="C19" i="6"/>
  <c r="C38" i="4" s="1"/>
  <c r="D18" i="4"/>
  <c r="D19" i="4"/>
  <c r="D8" i="6"/>
  <c r="D14" i="6" s="1"/>
  <c r="D13" i="4"/>
  <c r="D14" i="4"/>
  <c r="D5" i="4"/>
  <c r="D17" i="6"/>
  <c r="D18" i="6"/>
  <c r="D16" i="6"/>
  <c r="D10" i="6"/>
  <c r="D35" i="4" s="1"/>
  <c r="D11" i="6"/>
  <c r="D36" i="4" s="1"/>
  <c r="E3" i="6"/>
  <c r="E15" i="6" s="1"/>
  <c r="D26" i="5"/>
  <c r="D19" i="5" s="1"/>
  <c r="D28" i="5"/>
  <c r="D31" i="5" s="1"/>
  <c r="C7" i="6"/>
  <c r="C13" i="6" s="1"/>
  <c r="D29" i="5"/>
  <c r="D32" i="5" s="1"/>
  <c r="C8" i="6"/>
  <c r="C14" i="6" s="1"/>
  <c r="D27" i="5"/>
  <c r="D30" i="5" s="1"/>
  <c r="C6" i="6"/>
  <c r="C12" i="6" s="1"/>
  <c r="D7" i="5"/>
  <c r="D5" i="5"/>
  <c r="D4" i="4"/>
  <c r="D4" i="5"/>
  <c r="D8" i="5" s="1"/>
  <c r="E3" i="4"/>
  <c r="E6" i="4" s="1"/>
  <c r="E3" i="5"/>
  <c r="D15" i="5" l="1"/>
  <c r="D36" i="5"/>
  <c r="D10" i="5" s="1"/>
  <c r="D49" i="4"/>
  <c r="D11" i="4"/>
  <c r="D17" i="5"/>
  <c r="E40" i="5"/>
  <c r="D47" i="4" s="1"/>
  <c r="D13" i="5"/>
  <c r="D15" i="4"/>
  <c r="D46" i="4"/>
  <c r="D54" i="4"/>
  <c r="E24" i="6"/>
  <c r="E26" i="6"/>
  <c r="E27" i="6"/>
  <c r="E28" i="6"/>
  <c r="E29" i="6"/>
  <c r="D19" i="6"/>
  <c r="D38" i="4" s="1"/>
  <c r="D34" i="5"/>
  <c r="D16" i="5"/>
  <c r="D9" i="5"/>
  <c r="C37" i="4"/>
  <c r="E18" i="4"/>
  <c r="E19" i="4"/>
  <c r="D7" i="6"/>
  <c r="D13" i="6" s="1"/>
  <c r="E15" i="4"/>
  <c r="D5" i="6"/>
  <c r="D4" i="6"/>
  <c r="E13" i="4"/>
  <c r="E14" i="4"/>
  <c r="E5" i="4"/>
  <c r="E17" i="6"/>
  <c r="E18" i="6"/>
  <c r="E16" i="6"/>
  <c r="C23" i="6"/>
  <c r="C9" i="6" s="1"/>
  <c r="C34" i="4" s="1"/>
  <c r="C50" i="4" s="1"/>
  <c r="E10" i="6"/>
  <c r="E35" i="4" s="1"/>
  <c r="E11" i="6"/>
  <c r="E36" i="4" s="1"/>
  <c r="F3" i="6"/>
  <c r="F15" i="6" s="1"/>
  <c r="E26" i="5"/>
  <c r="E19" i="5" s="1"/>
  <c r="F3" i="5"/>
  <c r="E27" i="5"/>
  <c r="E30" i="5" s="1"/>
  <c r="D6" i="6"/>
  <c r="D12" i="6" s="1"/>
  <c r="D33" i="5"/>
  <c r="D21" i="5" s="1"/>
  <c r="E28" i="5"/>
  <c r="E31" i="5" s="1"/>
  <c r="E29" i="5"/>
  <c r="E32" i="5" s="1"/>
  <c r="C26" i="4"/>
  <c r="E5" i="5"/>
  <c r="F3" i="4"/>
  <c r="F6" i="4" s="1"/>
  <c r="E4" i="4"/>
  <c r="E11" i="4" s="1"/>
  <c r="E4" i="5"/>
  <c r="E23" i="5" s="1"/>
  <c r="D53" i="4" l="1"/>
  <c r="E24" i="5"/>
  <c r="E13" i="5" s="1"/>
  <c r="E36" i="5"/>
  <c r="E10" i="5" s="1"/>
  <c r="E8" i="5"/>
  <c r="E6" i="5"/>
  <c r="E15" i="5"/>
  <c r="C27" i="4"/>
  <c r="E17" i="5"/>
  <c r="C30" i="4"/>
  <c r="F40" i="5"/>
  <c r="E47" i="4" s="1"/>
  <c r="E46" i="4"/>
  <c r="E49" i="4"/>
  <c r="E54" i="4" s="1"/>
  <c r="F24" i="6"/>
  <c r="F26" i="6"/>
  <c r="F27" i="6"/>
  <c r="F28" i="6"/>
  <c r="F29" i="6"/>
  <c r="E19" i="6"/>
  <c r="E38" i="4" s="1"/>
  <c r="E7" i="6"/>
  <c r="E13" i="6" s="1"/>
  <c r="E16" i="5"/>
  <c r="E9" i="5"/>
  <c r="E34" i="5"/>
  <c r="D37" i="4"/>
  <c r="D14" i="5"/>
  <c r="D20" i="5" s="1"/>
  <c r="F18" i="4"/>
  <c r="F19" i="4"/>
  <c r="E8" i="6"/>
  <c r="E14" i="6" s="1"/>
  <c r="E5" i="6"/>
  <c r="F15" i="4"/>
  <c r="E4" i="6"/>
  <c r="F13" i="4"/>
  <c r="F14" i="4"/>
  <c r="F5" i="4"/>
  <c r="F17" i="6"/>
  <c r="F18" i="6"/>
  <c r="F16" i="6"/>
  <c r="D23" i="6"/>
  <c r="D9" i="6" s="1"/>
  <c r="D34" i="4" s="1"/>
  <c r="F10" i="6"/>
  <c r="F35" i="4" s="1"/>
  <c r="F11" i="6"/>
  <c r="F36" i="4" s="1"/>
  <c r="G3" i="6"/>
  <c r="G15" i="6" s="1"/>
  <c r="F26" i="5"/>
  <c r="F19" i="5" s="1"/>
  <c r="G3" i="5"/>
  <c r="F27" i="5"/>
  <c r="F30" i="5" s="1"/>
  <c r="E6" i="6"/>
  <c r="E12" i="6" s="1"/>
  <c r="E33" i="5"/>
  <c r="E21" i="5" s="1"/>
  <c r="F29" i="5"/>
  <c r="F32" i="5" s="1"/>
  <c r="F28" i="5"/>
  <c r="F31" i="5" s="1"/>
  <c r="E7" i="5"/>
  <c r="G3" i="4"/>
  <c r="G6" i="4" s="1"/>
  <c r="F5" i="5"/>
  <c r="F4" i="4"/>
  <c r="F11" i="4" s="1"/>
  <c r="F4" i="5"/>
  <c r="F23" i="5" s="1"/>
  <c r="F24" i="5" l="1"/>
  <c r="F13" i="5" s="1"/>
  <c r="F36" i="5"/>
  <c r="F10" i="5" s="1"/>
  <c r="F8" i="5"/>
  <c r="F15" i="5"/>
  <c r="D27" i="4"/>
  <c r="F17" i="5"/>
  <c r="G40" i="5"/>
  <c r="F47" i="4" s="1"/>
  <c r="E53" i="4"/>
  <c r="D50" i="4"/>
  <c r="F46" i="4"/>
  <c r="F49" i="4"/>
  <c r="F54" i="4" s="1"/>
  <c r="G24" i="6"/>
  <c r="G26" i="6"/>
  <c r="G27" i="6"/>
  <c r="G28" i="6"/>
  <c r="G29" i="6"/>
  <c r="F19" i="6"/>
  <c r="F38" i="4" s="1"/>
  <c r="C32" i="4"/>
  <c r="F16" i="5"/>
  <c r="F9" i="5"/>
  <c r="F34" i="5"/>
  <c r="E37" i="4"/>
  <c r="D30" i="4"/>
  <c r="E14" i="5"/>
  <c r="D29" i="4" s="1"/>
  <c r="D26" i="4"/>
  <c r="C29" i="4"/>
  <c r="G18" i="4"/>
  <c r="G19" i="4"/>
  <c r="F8" i="6"/>
  <c r="F14" i="6" s="1"/>
  <c r="G15" i="4"/>
  <c r="F7" i="6"/>
  <c r="F13" i="6" s="1"/>
  <c r="F5" i="6"/>
  <c r="F4" i="6"/>
  <c r="G13" i="4"/>
  <c r="G14" i="4"/>
  <c r="G5" i="4"/>
  <c r="G17" i="6"/>
  <c r="G18" i="6"/>
  <c r="G16" i="6"/>
  <c r="E23" i="6"/>
  <c r="E9" i="6" s="1"/>
  <c r="E34" i="4" s="1"/>
  <c r="G10" i="6"/>
  <c r="G35" i="4" s="1"/>
  <c r="G11" i="6"/>
  <c r="G36" i="4" s="1"/>
  <c r="H3" i="6"/>
  <c r="H15" i="6" s="1"/>
  <c r="G26" i="5"/>
  <c r="G19" i="5" s="1"/>
  <c r="H3" i="5"/>
  <c r="G27" i="5"/>
  <c r="G30" i="5" s="1"/>
  <c r="F6" i="6"/>
  <c r="F12" i="6" s="1"/>
  <c r="F33" i="5"/>
  <c r="F21" i="5" s="1"/>
  <c r="G28" i="5"/>
  <c r="G31" i="5" s="1"/>
  <c r="G29" i="5"/>
  <c r="G32" i="5" s="1"/>
  <c r="F7" i="5"/>
  <c r="H3" i="4"/>
  <c r="H6" i="4" s="1"/>
  <c r="G5" i="5"/>
  <c r="G4" i="4"/>
  <c r="G11" i="4" s="1"/>
  <c r="G4" i="5"/>
  <c r="G23" i="5" s="1"/>
  <c r="G24" i="5" l="1"/>
  <c r="G13" i="5" s="1"/>
  <c r="G36" i="5"/>
  <c r="G10" i="5" s="1"/>
  <c r="G8" i="5"/>
  <c r="G15" i="5"/>
  <c r="E27" i="4"/>
  <c r="G17" i="5"/>
  <c r="F53" i="4"/>
  <c r="H40" i="5"/>
  <c r="G47" i="4" s="1"/>
  <c r="E50" i="4"/>
  <c r="G46" i="4"/>
  <c r="G49" i="4"/>
  <c r="G54" i="4" s="1"/>
  <c r="F37" i="4"/>
  <c r="H24" i="6"/>
  <c r="H26" i="6"/>
  <c r="H27" i="6"/>
  <c r="H28" i="6"/>
  <c r="H29" i="6"/>
  <c r="G19" i="6"/>
  <c r="G38" i="4" s="1"/>
  <c r="G16" i="5"/>
  <c r="G9" i="5"/>
  <c r="G34" i="5"/>
  <c r="C33" i="4"/>
  <c r="C51" i="4" s="1"/>
  <c r="C52" i="4" s="1"/>
  <c r="C55" i="4" s="1"/>
  <c r="A56" i="4" s="1"/>
  <c r="E20" i="5"/>
  <c r="D32" i="4" s="1"/>
  <c r="E30" i="4"/>
  <c r="F14" i="5"/>
  <c r="E29" i="4" s="1"/>
  <c r="H18" i="4"/>
  <c r="H19" i="4"/>
  <c r="G8" i="6"/>
  <c r="G14" i="6" s="1"/>
  <c r="G7" i="6"/>
  <c r="G13" i="6" s="1"/>
  <c r="H15" i="4"/>
  <c r="G5" i="6"/>
  <c r="G4" i="6"/>
  <c r="H13" i="4"/>
  <c r="H14" i="4"/>
  <c r="H5" i="4"/>
  <c r="H17" i="6"/>
  <c r="H18" i="6"/>
  <c r="H16" i="6"/>
  <c r="H10" i="6"/>
  <c r="H35" i="4" s="1"/>
  <c r="H11" i="6"/>
  <c r="H36" i="4" s="1"/>
  <c r="I3" i="6"/>
  <c r="I15" i="6" s="1"/>
  <c r="H26" i="5"/>
  <c r="H19" i="5" s="1"/>
  <c r="I3" i="5"/>
  <c r="F23" i="6"/>
  <c r="F9" i="6" s="1"/>
  <c r="F34" i="4" s="1"/>
  <c r="F50" i="4" s="1"/>
  <c r="H27" i="5"/>
  <c r="H30" i="5" s="1"/>
  <c r="G6" i="6"/>
  <c r="G12" i="6" s="1"/>
  <c r="F6" i="5"/>
  <c r="E26" i="4" s="1"/>
  <c r="G33" i="5"/>
  <c r="G21" i="5" s="1"/>
  <c r="H29" i="5"/>
  <c r="H32" i="5" s="1"/>
  <c r="H28" i="5"/>
  <c r="H31" i="5" s="1"/>
  <c r="G7" i="5"/>
  <c r="I3" i="4"/>
  <c r="I6" i="4" s="1"/>
  <c r="H5" i="5"/>
  <c r="H4" i="4"/>
  <c r="H11" i="4" s="1"/>
  <c r="H4" i="5"/>
  <c r="H23" i="5" s="1"/>
  <c r="C56" i="4" l="1"/>
  <c r="H24" i="5"/>
  <c r="H13" i="5" s="1"/>
  <c r="H36" i="5"/>
  <c r="H10" i="5" s="1"/>
  <c r="H8" i="5"/>
  <c r="H15" i="5"/>
  <c r="F27" i="4"/>
  <c r="H17" i="5"/>
  <c r="I40" i="5"/>
  <c r="H47" i="4" s="1"/>
  <c r="G53" i="4"/>
  <c r="H46" i="4"/>
  <c r="H49" i="4"/>
  <c r="H54" i="4" s="1"/>
  <c r="I24" i="6"/>
  <c r="I26" i="6"/>
  <c r="I27" i="6"/>
  <c r="I28" i="6"/>
  <c r="I29" i="6"/>
  <c r="H19" i="6"/>
  <c r="H38" i="4" s="1"/>
  <c r="D33" i="4"/>
  <c r="D51" i="4" s="1"/>
  <c r="D52" i="4" s="1"/>
  <c r="D55" i="4" s="1"/>
  <c r="D56" i="4" s="1"/>
  <c r="F20" i="5"/>
  <c r="E32" i="4" s="1"/>
  <c r="H16" i="5"/>
  <c r="H9" i="5"/>
  <c r="H34" i="5"/>
  <c r="G37" i="4"/>
  <c r="F30" i="4"/>
  <c r="G14" i="5"/>
  <c r="F29" i="4" s="1"/>
  <c r="I18" i="4"/>
  <c r="I19" i="4"/>
  <c r="H7" i="6"/>
  <c r="H13" i="6" s="1"/>
  <c r="H5" i="6"/>
  <c r="H8" i="6"/>
  <c r="H14" i="6" s="1"/>
  <c r="I15" i="4"/>
  <c r="H4" i="6"/>
  <c r="I13" i="4"/>
  <c r="I14" i="4"/>
  <c r="I5" i="4"/>
  <c r="I17" i="6"/>
  <c r="I18" i="6"/>
  <c r="I16" i="6"/>
  <c r="G23" i="6"/>
  <c r="G9" i="6" s="1"/>
  <c r="G34" i="4" s="1"/>
  <c r="I10" i="6"/>
  <c r="I35" i="4" s="1"/>
  <c r="I11" i="6"/>
  <c r="I36" i="4" s="1"/>
  <c r="J3" i="6"/>
  <c r="J15" i="6" s="1"/>
  <c r="I26" i="5"/>
  <c r="I19" i="5" s="1"/>
  <c r="J3" i="5"/>
  <c r="I27" i="5"/>
  <c r="I30" i="5" s="1"/>
  <c r="H6" i="6"/>
  <c r="H12" i="6" s="1"/>
  <c r="G6" i="5"/>
  <c r="F26" i="4" s="1"/>
  <c r="H33" i="5"/>
  <c r="H21" i="5" s="1"/>
  <c r="I28" i="5"/>
  <c r="I31" i="5" s="1"/>
  <c r="I29" i="5"/>
  <c r="I32" i="5" s="1"/>
  <c r="H7" i="5"/>
  <c r="J3" i="4"/>
  <c r="J6" i="4" s="1"/>
  <c r="I5" i="5"/>
  <c r="I4" i="4"/>
  <c r="I11" i="4" s="1"/>
  <c r="I4" i="5"/>
  <c r="I23" i="5" s="1"/>
  <c r="I24" i="5" l="1"/>
  <c r="I13" i="5" s="1"/>
  <c r="I36" i="5"/>
  <c r="I10" i="5" s="1"/>
  <c r="I8" i="5"/>
  <c r="I15" i="5"/>
  <c r="G27" i="4"/>
  <c r="I17" i="5"/>
  <c r="J40" i="5"/>
  <c r="I47" i="4" s="1"/>
  <c r="H53" i="4"/>
  <c r="I46" i="4"/>
  <c r="I49" i="4"/>
  <c r="I54" i="4" s="1"/>
  <c r="J24" i="6"/>
  <c r="J26" i="6"/>
  <c r="J27" i="6"/>
  <c r="J28" i="6"/>
  <c r="J29" i="6"/>
  <c r="I19" i="6"/>
  <c r="I38" i="4" s="1"/>
  <c r="G50" i="4"/>
  <c r="E33" i="4"/>
  <c r="E51" i="4" s="1"/>
  <c r="E52" i="4" s="1"/>
  <c r="E55" i="4" s="1"/>
  <c r="G20" i="5"/>
  <c r="F32" i="4" s="1"/>
  <c r="G30" i="4"/>
  <c r="H37" i="4"/>
  <c r="I16" i="5"/>
  <c r="I9" i="5"/>
  <c r="I8" i="6"/>
  <c r="I14" i="6" s="1"/>
  <c r="I7" i="6"/>
  <c r="I13" i="6" s="1"/>
  <c r="I34" i="5"/>
  <c r="H14" i="5"/>
  <c r="G29" i="4" s="1"/>
  <c r="J18" i="4"/>
  <c r="J19" i="4"/>
  <c r="J15" i="4"/>
  <c r="I5" i="6"/>
  <c r="I4" i="6"/>
  <c r="J13" i="4"/>
  <c r="J14" i="4"/>
  <c r="J5" i="4"/>
  <c r="J17" i="6"/>
  <c r="J18" i="6"/>
  <c r="J16" i="6"/>
  <c r="H23" i="6"/>
  <c r="H9" i="6" s="1"/>
  <c r="H34" i="4" s="1"/>
  <c r="J10" i="6"/>
  <c r="J35" i="4" s="1"/>
  <c r="J11" i="6"/>
  <c r="J36" i="4" s="1"/>
  <c r="K3" i="6"/>
  <c r="K15" i="6" s="1"/>
  <c r="J26" i="5"/>
  <c r="J19" i="5" s="1"/>
  <c r="K3" i="5"/>
  <c r="J27" i="5"/>
  <c r="J30" i="5" s="1"/>
  <c r="I6" i="6"/>
  <c r="I12" i="6" s="1"/>
  <c r="H6" i="5"/>
  <c r="G26" i="4" s="1"/>
  <c r="I33" i="5"/>
  <c r="I21" i="5" s="1"/>
  <c r="J29" i="5"/>
  <c r="J32" i="5" s="1"/>
  <c r="J28" i="5"/>
  <c r="J31" i="5" s="1"/>
  <c r="I7" i="5"/>
  <c r="K3" i="4"/>
  <c r="K6" i="4" s="1"/>
  <c r="J5" i="5"/>
  <c r="J4" i="4"/>
  <c r="J11" i="4" s="1"/>
  <c r="J4" i="5"/>
  <c r="J23" i="5" s="1"/>
  <c r="E56" i="4" l="1"/>
  <c r="J24" i="5"/>
  <c r="J13" i="5" s="1"/>
  <c r="J36" i="5"/>
  <c r="J10" i="5" s="1"/>
  <c r="J8" i="5"/>
  <c r="J15" i="5"/>
  <c r="H27" i="4"/>
  <c r="J17" i="5"/>
  <c r="K40" i="5"/>
  <c r="J47" i="4" s="1"/>
  <c r="I53" i="4"/>
  <c r="J46" i="4"/>
  <c r="J49" i="4"/>
  <c r="J54" i="4" s="1"/>
  <c r="K24" i="6"/>
  <c r="K26" i="6"/>
  <c r="K27" i="6"/>
  <c r="K28" i="6"/>
  <c r="K29" i="6"/>
  <c r="J19" i="6"/>
  <c r="J38" i="4" s="1"/>
  <c r="H50" i="4"/>
  <c r="F33" i="4"/>
  <c r="F51" i="4" s="1"/>
  <c r="F52" i="4" s="1"/>
  <c r="H30" i="4"/>
  <c r="I37" i="4"/>
  <c r="J16" i="5"/>
  <c r="J9" i="5"/>
  <c r="J7" i="6"/>
  <c r="J13" i="6" s="1"/>
  <c r="J8" i="6"/>
  <c r="J14" i="6" s="1"/>
  <c r="J34" i="5"/>
  <c r="J5" i="6"/>
  <c r="H20" i="5"/>
  <c r="G32" i="4" s="1"/>
  <c r="I14" i="5"/>
  <c r="H29" i="4" s="1"/>
  <c r="K18" i="4"/>
  <c r="K19" i="4"/>
  <c r="K15" i="4"/>
  <c r="J4" i="6"/>
  <c r="K13" i="4"/>
  <c r="K14" i="4"/>
  <c r="K5" i="4"/>
  <c r="K17" i="6"/>
  <c r="K18" i="6"/>
  <c r="K16" i="6"/>
  <c r="I23" i="6"/>
  <c r="I9" i="6" s="1"/>
  <c r="I34" i="4" s="1"/>
  <c r="K10" i="6"/>
  <c r="K35" i="4" s="1"/>
  <c r="K11" i="6"/>
  <c r="K36" i="4" s="1"/>
  <c r="L3" i="6"/>
  <c r="L15" i="6" s="1"/>
  <c r="K26" i="5"/>
  <c r="K19" i="5" s="1"/>
  <c r="L3" i="5"/>
  <c r="K27" i="5"/>
  <c r="K30" i="5" s="1"/>
  <c r="J6" i="6"/>
  <c r="J12" i="6" s="1"/>
  <c r="I6" i="5"/>
  <c r="H26" i="4" s="1"/>
  <c r="J33" i="5"/>
  <c r="J21" i="5" s="1"/>
  <c r="K28" i="5"/>
  <c r="K31" i="5" s="1"/>
  <c r="K29" i="5"/>
  <c r="K32" i="5" s="1"/>
  <c r="J7" i="5"/>
  <c r="L3" i="4"/>
  <c r="L6" i="4" s="1"/>
  <c r="K5" i="5"/>
  <c r="K4" i="4"/>
  <c r="K11" i="4" s="1"/>
  <c r="K4" i="5"/>
  <c r="K23" i="5" s="1"/>
  <c r="F55" i="4" l="1"/>
  <c r="F56" i="4" s="1"/>
  <c r="K24" i="5"/>
  <c r="K13" i="5" s="1"/>
  <c r="K36" i="5"/>
  <c r="K10" i="5" s="1"/>
  <c r="K8" i="5"/>
  <c r="K15" i="5"/>
  <c r="I27" i="4"/>
  <c r="K17" i="5"/>
  <c r="L40" i="5"/>
  <c r="K47" i="4" s="1"/>
  <c r="J53" i="4"/>
  <c r="K46" i="4"/>
  <c r="K49" i="4"/>
  <c r="K54" i="4" s="1"/>
  <c r="L24" i="6"/>
  <c r="L26" i="6"/>
  <c r="L27" i="6"/>
  <c r="L28" i="6"/>
  <c r="L29" i="6"/>
  <c r="K19" i="6"/>
  <c r="K38" i="4" s="1"/>
  <c r="K8" i="6"/>
  <c r="K14" i="6" s="1"/>
  <c r="J37" i="4"/>
  <c r="I50" i="4"/>
  <c r="K7" i="6"/>
  <c r="K13" i="6" s="1"/>
  <c r="G33" i="4"/>
  <c r="G51" i="4" s="1"/>
  <c r="G52" i="4" s="1"/>
  <c r="I30" i="4"/>
  <c r="K16" i="5"/>
  <c r="K9" i="5"/>
  <c r="K34" i="5"/>
  <c r="K5" i="6"/>
  <c r="I20" i="5"/>
  <c r="H32" i="4" s="1"/>
  <c r="J14" i="5"/>
  <c r="I29" i="4" s="1"/>
  <c r="L18" i="4"/>
  <c r="L19" i="4"/>
  <c r="L15" i="4"/>
  <c r="K4" i="6"/>
  <c r="L13" i="4"/>
  <c r="L14" i="4"/>
  <c r="L5" i="4"/>
  <c r="L17" i="6"/>
  <c r="L18" i="6"/>
  <c r="L16" i="6"/>
  <c r="J23" i="6"/>
  <c r="J9" i="6" s="1"/>
  <c r="J34" i="4" s="1"/>
  <c r="L10" i="6"/>
  <c r="L35" i="4" s="1"/>
  <c r="L11" i="6"/>
  <c r="L36" i="4" s="1"/>
  <c r="M3" i="6"/>
  <c r="M15" i="6" s="1"/>
  <c r="L26" i="5"/>
  <c r="L19" i="5" s="1"/>
  <c r="M3" i="5"/>
  <c r="L27" i="5"/>
  <c r="L30" i="5" s="1"/>
  <c r="K6" i="6"/>
  <c r="K12" i="6" s="1"/>
  <c r="J6" i="5"/>
  <c r="I26" i="4" s="1"/>
  <c r="K33" i="5"/>
  <c r="K21" i="5" s="1"/>
  <c r="L29" i="5"/>
  <c r="L32" i="5" s="1"/>
  <c r="L28" i="5"/>
  <c r="L31" i="5" s="1"/>
  <c r="K7" i="5"/>
  <c r="M3" i="4"/>
  <c r="M6" i="4" s="1"/>
  <c r="L5" i="5"/>
  <c r="L4" i="4"/>
  <c r="L11" i="4" s="1"/>
  <c r="L4" i="5"/>
  <c r="L23" i="5" s="1"/>
  <c r="G55" i="4" l="1"/>
  <c r="G56" i="4" s="1"/>
  <c r="L24" i="5"/>
  <c r="L13" i="5" s="1"/>
  <c r="L36" i="5"/>
  <c r="L10" i="5" s="1"/>
  <c r="L8" i="5"/>
  <c r="L15" i="5"/>
  <c r="J27" i="4"/>
  <c r="L17" i="5"/>
  <c r="M40" i="5"/>
  <c r="L47" i="4" s="1"/>
  <c r="K53" i="4"/>
  <c r="L46" i="4"/>
  <c r="L49" i="4"/>
  <c r="L54" i="4" s="1"/>
  <c r="M24" i="6"/>
  <c r="M26" i="6"/>
  <c r="M27" i="6"/>
  <c r="M28" i="6"/>
  <c r="M29" i="6"/>
  <c r="L19" i="6"/>
  <c r="L38" i="4" s="1"/>
  <c r="J50" i="4"/>
  <c r="K37" i="4"/>
  <c r="H33" i="4"/>
  <c r="H51" i="4" s="1"/>
  <c r="H52" i="4" s="1"/>
  <c r="H55" i="4" s="1"/>
  <c r="J30" i="4"/>
  <c r="L16" i="5"/>
  <c r="L9" i="5"/>
  <c r="J20" i="5"/>
  <c r="I32" i="4" s="1"/>
  <c r="L7" i="6"/>
  <c r="L13" i="6" s="1"/>
  <c r="L8" i="6"/>
  <c r="L14" i="6" s="1"/>
  <c r="L5" i="6"/>
  <c r="L34" i="5"/>
  <c r="K14" i="5"/>
  <c r="J29" i="4" s="1"/>
  <c r="M18" i="4"/>
  <c r="M19" i="4"/>
  <c r="M15" i="4"/>
  <c r="L4" i="6"/>
  <c r="M13" i="4"/>
  <c r="M14" i="4"/>
  <c r="M5" i="4"/>
  <c r="M17" i="6"/>
  <c r="M18" i="6"/>
  <c r="M16" i="6"/>
  <c r="K23" i="6"/>
  <c r="K9" i="6" s="1"/>
  <c r="K34" i="4" s="1"/>
  <c r="M10" i="6"/>
  <c r="M35" i="4" s="1"/>
  <c r="M11" i="6"/>
  <c r="M36" i="4" s="1"/>
  <c r="N3" i="6"/>
  <c r="N15" i="6" s="1"/>
  <c r="M26" i="5"/>
  <c r="M19" i="5" s="1"/>
  <c r="N3" i="5"/>
  <c r="M27" i="5"/>
  <c r="M30" i="5" s="1"/>
  <c r="L6" i="6"/>
  <c r="L12" i="6" s="1"/>
  <c r="K6" i="5"/>
  <c r="J26" i="4" s="1"/>
  <c r="L33" i="5"/>
  <c r="L21" i="5" s="1"/>
  <c r="M28" i="5"/>
  <c r="M31" i="5" s="1"/>
  <c r="M29" i="5"/>
  <c r="M32" i="5" s="1"/>
  <c r="L7" i="5"/>
  <c r="N3" i="4"/>
  <c r="N6" i="4" s="1"/>
  <c r="M5" i="5"/>
  <c r="M4" i="4"/>
  <c r="M11" i="4" s="1"/>
  <c r="M4" i="5"/>
  <c r="M23" i="5" s="1"/>
  <c r="H56" i="4" l="1"/>
  <c r="M24" i="5"/>
  <c r="M13" i="5" s="1"/>
  <c r="M36" i="5"/>
  <c r="M10" i="5" s="1"/>
  <c r="M8" i="5"/>
  <c r="M15" i="5"/>
  <c r="K27" i="4"/>
  <c r="M17" i="5"/>
  <c r="N40" i="5"/>
  <c r="M47" i="4" s="1"/>
  <c r="L53" i="4"/>
  <c r="M46" i="4"/>
  <c r="M49" i="4"/>
  <c r="K50" i="4"/>
  <c r="M54" i="4"/>
  <c r="N24" i="6"/>
  <c r="N26" i="6"/>
  <c r="N27" i="6"/>
  <c r="N28" i="6"/>
  <c r="N29" i="6"/>
  <c r="M19" i="6"/>
  <c r="M38" i="4" s="1"/>
  <c r="M8" i="6"/>
  <c r="M14" i="6" s="1"/>
  <c r="I33" i="4"/>
  <c r="I51" i="4" s="1"/>
  <c r="I52" i="4" s="1"/>
  <c r="M16" i="5"/>
  <c r="L37" i="4"/>
  <c r="M9" i="5"/>
  <c r="K30" i="4"/>
  <c r="M7" i="6"/>
  <c r="M13" i="6" s="1"/>
  <c r="M34" i="5"/>
  <c r="M5" i="6"/>
  <c r="K20" i="5"/>
  <c r="J32" i="4" s="1"/>
  <c r="L14" i="5"/>
  <c r="K29" i="4" s="1"/>
  <c r="N18" i="4"/>
  <c r="N19" i="4"/>
  <c r="N15" i="4"/>
  <c r="M4" i="6"/>
  <c r="N13" i="4"/>
  <c r="N14" i="4"/>
  <c r="N5" i="4"/>
  <c r="N17" i="6"/>
  <c r="N18" i="6"/>
  <c r="N16" i="6"/>
  <c r="L23" i="6"/>
  <c r="L9" i="6" s="1"/>
  <c r="L34" i="4" s="1"/>
  <c r="N10" i="6"/>
  <c r="N35" i="4" s="1"/>
  <c r="N11" i="6"/>
  <c r="N36" i="4" s="1"/>
  <c r="O3" i="6"/>
  <c r="O15" i="6" s="1"/>
  <c r="N26" i="5"/>
  <c r="N19" i="5" s="1"/>
  <c r="O3" i="5"/>
  <c r="N27" i="5"/>
  <c r="N30" i="5" s="1"/>
  <c r="M6" i="6"/>
  <c r="M12" i="6" s="1"/>
  <c r="L6" i="5"/>
  <c r="K26" i="4" s="1"/>
  <c r="M33" i="5"/>
  <c r="M21" i="5" s="1"/>
  <c r="N29" i="5"/>
  <c r="N32" i="5" s="1"/>
  <c r="N28" i="5"/>
  <c r="N31" i="5" s="1"/>
  <c r="M7" i="5"/>
  <c r="O3" i="4"/>
  <c r="O6" i="4" s="1"/>
  <c r="N5" i="5"/>
  <c r="N4" i="4"/>
  <c r="N11" i="4" s="1"/>
  <c r="N4" i="5"/>
  <c r="N23" i="5" s="1"/>
  <c r="I55" i="4" l="1"/>
  <c r="I56" i="4" s="1"/>
  <c r="N24" i="5"/>
  <c r="N13" i="5" s="1"/>
  <c r="N36" i="5"/>
  <c r="N10" i="5" s="1"/>
  <c r="N8" i="5"/>
  <c r="N15" i="5"/>
  <c r="L27" i="4"/>
  <c r="N17" i="5"/>
  <c r="O40" i="5"/>
  <c r="N47" i="4" s="1"/>
  <c r="M53" i="4"/>
  <c r="N46" i="4"/>
  <c r="N49" i="4"/>
  <c r="L50" i="4"/>
  <c r="N54" i="4"/>
  <c r="O24" i="6"/>
  <c r="O26" i="6"/>
  <c r="O27" i="6"/>
  <c r="O28" i="6"/>
  <c r="O29" i="6"/>
  <c r="N19" i="6"/>
  <c r="N38" i="4" s="1"/>
  <c r="L20" i="5"/>
  <c r="K32" i="4" s="1"/>
  <c r="K33" i="4" s="1"/>
  <c r="K51" i="4" s="1"/>
  <c r="J33" i="4"/>
  <c r="J51" i="4" s="1"/>
  <c r="J52" i="4" s="1"/>
  <c r="J55" i="4" s="1"/>
  <c r="J56" i="4" s="1"/>
  <c r="L30" i="4"/>
  <c r="M37" i="4"/>
  <c r="N16" i="5"/>
  <c r="N9" i="5"/>
  <c r="N5" i="6"/>
  <c r="N7" i="6"/>
  <c r="N13" i="6" s="1"/>
  <c r="N8" i="6"/>
  <c r="N14" i="6" s="1"/>
  <c r="N34" i="5"/>
  <c r="M14" i="5"/>
  <c r="L29" i="4" s="1"/>
  <c r="O18" i="4"/>
  <c r="O19" i="4"/>
  <c r="O15" i="4"/>
  <c r="N4" i="6"/>
  <c r="O13" i="4"/>
  <c r="O14" i="4"/>
  <c r="O5" i="4"/>
  <c r="O17" i="6"/>
  <c r="O18" i="6"/>
  <c r="O16" i="6"/>
  <c r="M23" i="6"/>
  <c r="M9" i="6" s="1"/>
  <c r="M34" i="4" s="1"/>
  <c r="O10" i="6"/>
  <c r="O35" i="4" s="1"/>
  <c r="O11" i="6"/>
  <c r="O36" i="4" s="1"/>
  <c r="P3" i="6"/>
  <c r="P15" i="6" s="1"/>
  <c r="O26" i="5"/>
  <c r="O19" i="5" s="1"/>
  <c r="P3" i="5"/>
  <c r="O27" i="5"/>
  <c r="O30" i="5" s="1"/>
  <c r="N6" i="6"/>
  <c r="N12" i="6" s="1"/>
  <c r="M6" i="5"/>
  <c r="L26" i="4" s="1"/>
  <c r="N33" i="5"/>
  <c r="N21" i="5" s="1"/>
  <c r="O28" i="5"/>
  <c r="O31" i="5" s="1"/>
  <c r="O29" i="5"/>
  <c r="O32" i="5" s="1"/>
  <c r="N7" i="5"/>
  <c r="P3" i="4"/>
  <c r="P6" i="4" s="1"/>
  <c r="O5" i="5"/>
  <c r="O4" i="4"/>
  <c r="O11" i="4" s="1"/>
  <c r="O4" i="5"/>
  <c r="O23" i="5" s="1"/>
  <c r="O24" i="5" l="1"/>
  <c r="O13" i="5" s="1"/>
  <c r="O36" i="5"/>
  <c r="O10" i="5" s="1"/>
  <c r="O8" i="5"/>
  <c r="O15" i="5"/>
  <c r="M50" i="4"/>
  <c r="M27" i="4"/>
  <c r="O17" i="5"/>
  <c r="P40" i="5"/>
  <c r="O47" i="4" s="1"/>
  <c r="N53" i="4"/>
  <c r="O46" i="4"/>
  <c r="O49" i="4"/>
  <c r="O54" i="4" s="1"/>
  <c r="P24" i="6"/>
  <c r="P26" i="6"/>
  <c r="P27" i="6"/>
  <c r="P28" i="6"/>
  <c r="P29" i="6"/>
  <c r="O19" i="6"/>
  <c r="O38" i="4" s="1"/>
  <c r="K52" i="4"/>
  <c r="K55" i="4" s="1"/>
  <c r="K56" i="4" s="1"/>
  <c r="O16" i="5"/>
  <c r="O9" i="5"/>
  <c r="N37" i="4"/>
  <c r="M20" i="5"/>
  <c r="L32" i="4" s="1"/>
  <c r="L33" i="4" s="1"/>
  <c r="L51" i="4" s="1"/>
  <c r="O34" i="5"/>
  <c r="M30" i="4"/>
  <c r="N14" i="5"/>
  <c r="M29" i="4" s="1"/>
  <c r="P18" i="4"/>
  <c r="P19" i="4"/>
  <c r="O8" i="6"/>
  <c r="O14" i="6" s="1"/>
  <c r="P15" i="4"/>
  <c r="O5" i="6"/>
  <c r="O7" i="6"/>
  <c r="O13" i="6" s="1"/>
  <c r="O4" i="6"/>
  <c r="P13" i="4"/>
  <c r="P14" i="4"/>
  <c r="P5" i="4"/>
  <c r="P17" i="6"/>
  <c r="P18" i="6"/>
  <c r="P16" i="6"/>
  <c r="N23" i="6"/>
  <c r="N9" i="6" s="1"/>
  <c r="N34" i="4" s="1"/>
  <c r="P10" i="6"/>
  <c r="P35" i="4" s="1"/>
  <c r="P11" i="6"/>
  <c r="P36" i="4" s="1"/>
  <c r="Q3" i="6"/>
  <c r="Q15" i="6" s="1"/>
  <c r="P26" i="5"/>
  <c r="P19" i="5" s="1"/>
  <c r="Q3" i="4"/>
  <c r="Q6" i="4" s="1"/>
  <c r="P27" i="5"/>
  <c r="P30" i="5" s="1"/>
  <c r="O6" i="6"/>
  <c r="O12" i="6" s="1"/>
  <c r="N6" i="5"/>
  <c r="M26" i="4" s="1"/>
  <c r="O33" i="5"/>
  <c r="O21" i="5" s="1"/>
  <c r="P29" i="5"/>
  <c r="P32" i="5" s="1"/>
  <c r="P28" i="5"/>
  <c r="P31" i="5" s="1"/>
  <c r="O7" i="5"/>
  <c r="Q3" i="5"/>
  <c r="P5" i="5"/>
  <c r="P4" i="4"/>
  <c r="P11" i="4" s="1"/>
  <c r="P4" i="5"/>
  <c r="P23" i="5" s="1"/>
  <c r="P24" i="5" l="1"/>
  <c r="P13" i="5" s="1"/>
  <c r="P36" i="5"/>
  <c r="P10" i="5" s="1"/>
  <c r="P8" i="5"/>
  <c r="P15" i="5"/>
  <c r="N27" i="4"/>
  <c r="P17" i="5"/>
  <c r="Q40" i="5"/>
  <c r="P47" i="4" s="1"/>
  <c r="O53" i="4"/>
  <c r="P46" i="4"/>
  <c r="P49" i="4"/>
  <c r="P54" i="4" s="1"/>
  <c r="Q24" i="6"/>
  <c r="Q26" i="6"/>
  <c r="Q27" i="6"/>
  <c r="Q28" i="6"/>
  <c r="Q29" i="6"/>
  <c r="P19" i="6"/>
  <c r="P38" i="4" s="1"/>
  <c r="N50" i="4"/>
  <c r="N20" i="5"/>
  <c r="M32" i="4" s="1"/>
  <c r="M33" i="4" s="1"/>
  <c r="M51" i="4" s="1"/>
  <c r="L52" i="4"/>
  <c r="L55" i="4" s="1"/>
  <c r="L56" i="4" s="1"/>
  <c r="N30" i="4"/>
  <c r="P16" i="5"/>
  <c r="P9" i="5"/>
  <c r="P34" i="5"/>
  <c r="P7" i="6"/>
  <c r="P13" i="6" s="1"/>
  <c r="P8" i="6"/>
  <c r="P14" i="6" s="1"/>
  <c r="O37" i="4"/>
  <c r="O14" i="5"/>
  <c r="N29" i="4" s="1"/>
  <c r="Q18" i="4"/>
  <c r="Q19" i="4"/>
  <c r="Q15" i="4"/>
  <c r="P5" i="6"/>
  <c r="P4" i="6"/>
  <c r="Q13" i="4"/>
  <c r="Q14" i="4"/>
  <c r="Q5" i="4"/>
  <c r="Q17" i="6"/>
  <c r="Q18" i="6"/>
  <c r="Q16" i="6"/>
  <c r="O23" i="6"/>
  <c r="O9" i="6" s="1"/>
  <c r="O34" i="4" s="1"/>
  <c r="R3" i="5"/>
  <c r="Q10" i="6"/>
  <c r="Q35" i="4" s="1"/>
  <c r="Q11" i="6"/>
  <c r="Q36" i="4" s="1"/>
  <c r="R3" i="4"/>
  <c r="R6" i="4" s="1"/>
  <c r="R3" i="6"/>
  <c r="R15" i="6" s="1"/>
  <c r="Q26" i="5"/>
  <c r="Q19" i="5" s="1"/>
  <c r="Q27" i="5"/>
  <c r="Q30" i="5" s="1"/>
  <c r="P6" i="6"/>
  <c r="P12" i="6" s="1"/>
  <c r="O6" i="5"/>
  <c r="N26" i="4" s="1"/>
  <c r="P33" i="5"/>
  <c r="P21" i="5" s="1"/>
  <c r="Q28" i="5"/>
  <c r="Q31" i="5" s="1"/>
  <c r="Q29" i="5"/>
  <c r="Q32" i="5" s="1"/>
  <c r="P7" i="5"/>
  <c r="Q5" i="5"/>
  <c r="Q4" i="4"/>
  <c r="Q11" i="4" s="1"/>
  <c r="Q4" i="5"/>
  <c r="Q23" i="5" s="1"/>
  <c r="Q6" i="5" s="1"/>
  <c r="Q24" i="5" l="1"/>
  <c r="Q13" i="5" s="1"/>
  <c r="Q36" i="5"/>
  <c r="Q10" i="5" s="1"/>
  <c r="Q8" i="5"/>
  <c r="Q15" i="5"/>
  <c r="O27" i="4"/>
  <c r="Q17" i="5"/>
  <c r="P53" i="4"/>
  <c r="Q46" i="4"/>
  <c r="Q49" i="4"/>
  <c r="Q54" i="4" s="1"/>
  <c r="R24" i="6"/>
  <c r="R26" i="6"/>
  <c r="R27" i="6"/>
  <c r="R28" i="6"/>
  <c r="R29" i="6"/>
  <c r="Q19" i="6"/>
  <c r="Q38" i="4" s="1"/>
  <c r="O50" i="4"/>
  <c r="M52" i="4"/>
  <c r="M55" i="4" s="1"/>
  <c r="M56" i="4" s="1"/>
  <c r="R26" i="5"/>
  <c r="R19" i="5" s="1"/>
  <c r="R40" i="5"/>
  <c r="Q16" i="5"/>
  <c r="Q9" i="5"/>
  <c r="O20" i="5"/>
  <c r="N32" i="4" s="1"/>
  <c r="N33" i="4" s="1"/>
  <c r="N51" i="4" s="1"/>
  <c r="P37" i="4"/>
  <c r="Q34" i="5"/>
  <c r="O30" i="4"/>
  <c r="P14" i="5"/>
  <c r="O29" i="4" s="1"/>
  <c r="R18" i="4"/>
  <c r="R19" i="4"/>
  <c r="Q8" i="6"/>
  <c r="Q14" i="6" s="1"/>
  <c r="Q7" i="6"/>
  <c r="Q13" i="6" s="1"/>
  <c r="R15" i="4"/>
  <c r="Q5" i="6"/>
  <c r="Q4" i="6"/>
  <c r="R13" i="4"/>
  <c r="R14" i="4"/>
  <c r="R5" i="4"/>
  <c r="R17" i="6"/>
  <c r="R18" i="6"/>
  <c r="R16" i="6"/>
  <c r="P23" i="6"/>
  <c r="P9" i="6" s="1"/>
  <c r="P34" i="4" s="1"/>
  <c r="S3" i="5"/>
  <c r="S3" i="4"/>
  <c r="S6" i="4" s="1"/>
  <c r="R10" i="6"/>
  <c r="R35" i="4" s="1"/>
  <c r="R11" i="6"/>
  <c r="R36" i="4" s="1"/>
  <c r="S3" i="6"/>
  <c r="S15" i="6" s="1"/>
  <c r="R27" i="5"/>
  <c r="R30" i="5" s="1"/>
  <c r="Q6" i="6"/>
  <c r="Q12" i="6" s="1"/>
  <c r="P6" i="5"/>
  <c r="O26" i="4" s="1"/>
  <c r="Q33" i="5"/>
  <c r="Q21" i="5" s="1"/>
  <c r="R29" i="5"/>
  <c r="R32" i="5" s="1"/>
  <c r="R28" i="5"/>
  <c r="R31" i="5" s="1"/>
  <c r="R5" i="5"/>
  <c r="R4" i="4"/>
  <c r="R11" i="4" s="1"/>
  <c r="R4" i="5"/>
  <c r="R23" i="5" s="1"/>
  <c r="R24" i="5" l="1"/>
  <c r="R13" i="5" s="1"/>
  <c r="R36" i="5"/>
  <c r="R10" i="5" s="1"/>
  <c r="R8" i="5"/>
  <c r="R15" i="5"/>
  <c r="P27" i="4"/>
  <c r="R17" i="5"/>
  <c r="S40" i="5"/>
  <c r="R47" i="4" s="1"/>
  <c r="N52" i="4"/>
  <c r="N55" i="4" s="1"/>
  <c r="N56" i="4" s="1"/>
  <c r="R16" i="5"/>
  <c r="R46" i="4"/>
  <c r="R49" i="4"/>
  <c r="R54" i="4" s="1"/>
  <c r="S24" i="6"/>
  <c r="S26" i="6"/>
  <c r="S27" i="6"/>
  <c r="S28" i="6"/>
  <c r="S29" i="6"/>
  <c r="R19" i="6"/>
  <c r="R38" i="4" s="1"/>
  <c r="P50" i="4"/>
  <c r="Q47" i="4"/>
  <c r="Q53" i="4" s="1"/>
  <c r="S26" i="5"/>
  <c r="S19" i="5" s="1"/>
  <c r="R9" i="5"/>
  <c r="P20" i="5"/>
  <c r="O32" i="4" s="1"/>
  <c r="R34" i="5"/>
  <c r="Q37" i="4"/>
  <c r="P30" i="4"/>
  <c r="Q14" i="5"/>
  <c r="P29" i="4" s="1"/>
  <c r="S18" i="4"/>
  <c r="S19" i="4"/>
  <c r="R8" i="6"/>
  <c r="R14" i="6" s="1"/>
  <c r="R5" i="6"/>
  <c r="S15" i="4"/>
  <c r="R7" i="6"/>
  <c r="R13" i="6" s="1"/>
  <c r="R4" i="6"/>
  <c r="S13" i="4"/>
  <c r="S14" i="4"/>
  <c r="S5" i="4"/>
  <c r="S17" i="6"/>
  <c r="S18" i="6"/>
  <c r="S16" i="6"/>
  <c r="Q23" i="6"/>
  <c r="Q9" i="6" s="1"/>
  <c r="Q34" i="4" s="1"/>
  <c r="T3" i="5"/>
  <c r="T3" i="4"/>
  <c r="T6" i="4" s="1"/>
  <c r="S10" i="6"/>
  <c r="S35" i="4" s="1"/>
  <c r="S11" i="6"/>
  <c r="S36" i="4" s="1"/>
  <c r="T3" i="6"/>
  <c r="T15" i="6" s="1"/>
  <c r="S27" i="5"/>
  <c r="S30" i="5" s="1"/>
  <c r="R6" i="6"/>
  <c r="R12" i="6" s="1"/>
  <c r="R33" i="5"/>
  <c r="R21" i="5" s="1"/>
  <c r="S28" i="5"/>
  <c r="S31" i="5" s="1"/>
  <c r="S29" i="5"/>
  <c r="S32" i="5" s="1"/>
  <c r="Q7" i="5"/>
  <c r="S5" i="5"/>
  <c r="S4" i="4"/>
  <c r="S11" i="4" s="1"/>
  <c r="S4" i="5"/>
  <c r="S23" i="5" s="1"/>
  <c r="S24" i="5" l="1"/>
  <c r="S13" i="5" s="1"/>
  <c r="S36" i="5"/>
  <c r="S10" i="5" s="1"/>
  <c r="S8" i="5"/>
  <c r="S15" i="5"/>
  <c r="Q27" i="4"/>
  <c r="S17" i="5"/>
  <c r="T40" i="5"/>
  <c r="S47" i="4" s="1"/>
  <c r="Q30" i="4"/>
  <c r="S16" i="5"/>
  <c r="R53" i="4"/>
  <c r="S46" i="4"/>
  <c r="S49" i="4"/>
  <c r="S54" i="4" s="1"/>
  <c r="S8" i="6"/>
  <c r="S14" i="6" s="1"/>
  <c r="Q50" i="4"/>
  <c r="T24" i="6"/>
  <c r="T26" i="6"/>
  <c r="T27" i="6"/>
  <c r="T28" i="6"/>
  <c r="T29" i="6"/>
  <c r="S19" i="6"/>
  <c r="S38" i="4" s="1"/>
  <c r="O33" i="4"/>
  <c r="O51" i="4" s="1"/>
  <c r="O52" i="4" s="1"/>
  <c r="O55" i="4" s="1"/>
  <c r="O56" i="4" s="1"/>
  <c r="Q20" i="5"/>
  <c r="P32" i="4" s="1"/>
  <c r="T26" i="5"/>
  <c r="T19" i="5" s="1"/>
  <c r="S9" i="5"/>
  <c r="P26" i="4"/>
  <c r="R37" i="4"/>
  <c r="S34" i="5"/>
  <c r="R14" i="5"/>
  <c r="Q29" i="4" s="1"/>
  <c r="T18" i="4"/>
  <c r="T19" i="4"/>
  <c r="T15" i="4"/>
  <c r="S7" i="6"/>
  <c r="S13" i="6" s="1"/>
  <c r="S5" i="6"/>
  <c r="S4" i="6"/>
  <c r="T13" i="4"/>
  <c r="T14" i="4"/>
  <c r="T5" i="4"/>
  <c r="T17" i="6"/>
  <c r="T18" i="6"/>
  <c r="T16" i="6"/>
  <c r="R23" i="6"/>
  <c r="R9" i="6" s="1"/>
  <c r="R34" i="4" s="1"/>
  <c r="U3" i="5"/>
  <c r="U3" i="4"/>
  <c r="U6" i="4" s="1"/>
  <c r="T10" i="6"/>
  <c r="T35" i="4" s="1"/>
  <c r="T11" i="6"/>
  <c r="T36" i="4" s="1"/>
  <c r="U3" i="6"/>
  <c r="U15" i="6" s="1"/>
  <c r="T27" i="5"/>
  <c r="T30" i="5" s="1"/>
  <c r="S6" i="6"/>
  <c r="S12" i="6" s="1"/>
  <c r="R6" i="5"/>
  <c r="S33" i="5"/>
  <c r="S21" i="5" s="1"/>
  <c r="T29" i="5"/>
  <c r="T32" i="5" s="1"/>
  <c r="T28" i="5"/>
  <c r="T31" i="5" s="1"/>
  <c r="R7" i="5"/>
  <c r="T5" i="5"/>
  <c r="T4" i="4"/>
  <c r="T11" i="4" s="1"/>
  <c r="T4" i="5"/>
  <c r="T23" i="5" s="1"/>
  <c r="T24" i="5" l="1"/>
  <c r="T13" i="5" s="1"/>
  <c r="T36" i="5"/>
  <c r="T10" i="5" s="1"/>
  <c r="T8" i="5"/>
  <c r="T15" i="5"/>
  <c r="R27" i="4"/>
  <c r="T17" i="5"/>
  <c r="U40" i="5"/>
  <c r="T47" i="4" s="1"/>
  <c r="S53" i="4"/>
  <c r="T46" i="4"/>
  <c r="T49" i="4"/>
  <c r="T54" i="4" s="1"/>
  <c r="U24" i="6"/>
  <c r="U26" i="6"/>
  <c r="U27" i="6"/>
  <c r="U28" i="6"/>
  <c r="U29" i="6"/>
  <c r="T19" i="6"/>
  <c r="T38" i="4" s="1"/>
  <c r="R50" i="4"/>
  <c r="U26" i="5"/>
  <c r="U19" i="5" s="1"/>
  <c r="T16" i="5"/>
  <c r="T9" i="5"/>
  <c r="P33" i="4"/>
  <c r="P51" i="4" s="1"/>
  <c r="P52" i="4" s="1"/>
  <c r="P55" i="4" s="1"/>
  <c r="P56" i="4" s="1"/>
  <c r="Q26" i="4"/>
  <c r="R20" i="5"/>
  <c r="Q32" i="4" s="1"/>
  <c r="T34" i="5"/>
  <c r="S37" i="4"/>
  <c r="S14" i="5"/>
  <c r="R29" i="4" s="1"/>
  <c r="R30" i="4"/>
  <c r="U18" i="4"/>
  <c r="U19" i="4"/>
  <c r="T8" i="6"/>
  <c r="T14" i="6" s="1"/>
  <c r="U15" i="4"/>
  <c r="T7" i="6"/>
  <c r="T13" i="6" s="1"/>
  <c r="T5" i="6"/>
  <c r="T4" i="6"/>
  <c r="U13" i="4"/>
  <c r="U14" i="4"/>
  <c r="U5" i="4"/>
  <c r="U17" i="6"/>
  <c r="U18" i="6"/>
  <c r="U16" i="6"/>
  <c r="S23" i="6"/>
  <c r="S9" i="6" s="1"/>
  <c r="S34" i="4" s="1"/>
  <c r="V3" i="5"/>
  <c r="V3" i="4"/>
  <c r="V6" i="4" s="1"/>
  <c r="U10" i="6"/>
  <c r="U35" i="4" s="1"/>
  <c r="U11" i="6"/>
  <c r="U36" i="4" s="1"/>
  <c r="V3" i="6"/>
  <c r="V15" i="6" s="1"/>
  <c r="U27" i="5"/>
  <c r="U30" i="5" s="1"/>
  <c r="T6" i="6"/>
  <c r="T12" i="6" s="1"/>
  <c r="S6" i="5"/>
  <c r="T33" i="5"/>
  <c r="T21" i="5" s="1"/>
  <c r="U28" i="5"/>
  <c r="U31" i="5" s="1"/>
  <c r="U29" i="5"/>
  <c r="U32" i="5" s="1"/>
  <c r="S7" i="5"/>
  <c r="U5" i="5"/>
  <c r="U4" i="4"/>
  <c r="U11" i="4" s="1"/>
  <c r="U4" i="5"/>
  <c r="U23" i="5" s="1"/>
  <c r="U24" i="5" l="1"/>
  <c r="U13" i="5" s="1"/>
  <c r="U36" i="5"/>
  <c r="U10" i="5" s="1"/>
  <c r="U8" i="5"/>
  <c r="U15" i="5"/>
  <c r="S27" i="4"/>
  <c r="V40" i="5"/>
  <c r="U47" i="4" s="1"/>
  <c r="U17" i="5"/>
  <c r="U16" i="5"/>
  <c r="T53" i="4"/>
  <c r="U46" i="4"/>
  <c r="U49" i="4"/>
  <c r="U54" i="4" s="1"/>
  <c r="T37" i="4"/>
  <c r="V24" i="6"/>
  <c r="V26" i="6"/>
  <c r="V27" i="6"/>
  <c r="V28" i="6"/>
  <c r="V29" i="6"/>
  <c r="U19" i="6"/>
  <c r="U38" i="4" s="1"/>
  <c r="S50" i="4"/>
  <c r="V26" i="5"/>
  <c r="V19" i="5" s="1"/>
  <c r="U9" i="5"/>
  <c r="Q33" i="4"/>
  <c r="Q51" i="4" s="1"/>
  <c r="Q52" i="4" s="1"/>
  <c r="Q55" i="4" s="1"/>
  <c r="Q56" i="4" s="1"/>
  <c r="R26" i="4"/>
  <c r="U34" i="5"/>
  <c r="S20" i="5"/>
  <c r="R32" i="4" s="1"/>
  <c r="S30" i="4"/>
  <c r="V18" i="4"/>
  <c r="V19" i="4"/>
  <c r="U8" i="6"/>
  <c r="U14" i="6" s="1"/>
  <c r="V15" i="4"/>
  <c r="U7" i="6"/>
  <c r="U13" i="6" s="1"/>
  <c r="U5" i="6"/>
  <c r="U4" i="6"/>
  <c r="W3" i="4"/>
  <c r="W6" i="4" s="1"/>
  <c r="V13" i="4"/>
  <c r="V14" i="4"/>
  <c r="W3" i="5"/>
  <c r="V5" i="4"/>
  <c r="V17" i="6"/>
  <c r="V18" i="6"/>
  <c r="V16" i="6"/>
  <c r="T23" i="6"/>
  <c r="T9" i="6" s="1"/>
  <c r="T34" i="4" s="1"/>
  <c r="V10" i="6"/>
  <c r="V35" i="4" s="1"/>
  <c r="V11" i="6"/>
  <c r="V36" i="4" s="1"/>
  <c r="W3" i="6"/>
  <c r="W15" i="6" s="1"/>
  <c r="V27" i="5"/>
  <c r="V30" i="5" s="1"/>
  <c r="U6" i="6"/>
  <c r="U12" i="6" s="1"/>
  <c r="T6" i="5"/>
  <c r="U33" i="5"/>
  <c r="U21" i="5" s="1"/>
  <c r="V29" i="5"/>
  <c r="V32" i="5" s="1"/>
  <c r="V28" i="5"/>
  <c r="V31" i="5" s="1"/>
  <c r="T14" i="5"/>
  <c r="S29" i="4" s="1"/>
  <c r="T7" i="5"/>
  <c r="V5" i="5"/>
  <c r="V4" i="4"/>
  <c r="V11" i="4" s="1"/>
  <c r="V4" i="5"/>
  <c r="V23" i="5" s="1"/>
  <c r="V24" i="5" l="1"/>
  <c r="V13" i="5" s="1"/>
  <c r="V36" i="5"/>
  <c r="V10" i="5" s="1"/>
  <c r="V8" i="5"/>
  <c r="V15" i="5"/>
  <c r="W5" i="4"/>
  <c r="T27" i="4"/>
  <c r="W40" i="5"/>
  <c r="V47" i="4" s="1"/>
  <c r="V17" i="5"/>
  <c r="U53" i="4"/>
  <c r="T50" i="4"/>
  <c r="V46" i="4"/>
  <c r="V49" i="4"/>
  <c r="U37" i="4"/>
  <c r="V54" i="4"/>
  <c r="W24" i="6"/>
  <c r="W26" i="6"/>
  <c r="W27" i="6"/>
  <c r="W28" i="6"/>
  <c r="W29" i="6"/>
  <c r="V19" i="6"/>
  <c r="V38" i="4" s="1"/>
  <c r="R33" i="4"/>
  <c r="R51" i="4" s="1"/>
  <c r="R52" i="4" s="1"/>
  <c r="R55" i="4" s="1"/>
  <c r="R56" i="4" s="1"/>
  <c r="V16" i="5"/>
  <c r="W26" i="5"/>
  <c r="W19" i="5" s="1"/>
  <c r="V9" i="5"/>
  <c r="S26" i="4"/>
  <c r="V5" i="6"/>
  <c r="V34" i="5"/>
  <c r="T30" i="4"/>
  <c r="X3" i="4"/>
  <c r="W19" i="4"/>
  <c r="X3" i="5"/>
  <c r="W18" i="4"/>
  <c r="V8" i="6"/>
  <c r="V14" i="6" s="1"/>
  <c r="W15" i="4"/>
  <c r="V7" i="6"/>
  <c r="V13" i="6" s="1"/>
  <c r="V4" i="6"/>
  <c r="W14" i="4"/>
  <c r="W13" i="4"/>
  <c r="W17" i="6"/>
  <c r="W18" i="6"/>
  <c r="V33" i="5"/>
  <c r="V21" i="5" s="1"/>
  <c r="W16" i="6"/>
  <c r="U23" i="6"/>
  <c r="U9" i="6" s="1"/>
  <c r="U34" i="4" s="1"/>
  <c r="W10" i="6"/>
  <c r="W35" i="4" s="1"/>
  <c r="W11" i="6"/>
  <c r="W36" i="4" s="1"/>
  <c r="X3" i="6"/>
  <c r="X15" i="6" s="1"/>
  <c r="W27" i="5"/>
  <c r="W30" i="5" s="1"/>
  <c r="V6" i="6"/>
  <c r="V12" i="6" s="1"/>
  <c r="U6" i="5"/>
  <c r="W28" i="5"/>
  <c r="W31" i="5" s="1"/>
  <c r="W29" i="5"/>
  <c r="W32" i="5" s="1"/>
  <c r="T20" i="5"/>
  <c r="S32" i="4" s="1"/>
  <c r="U14" i="5"/>
  <c r="T29" i="4" s="1"/>
  <c r="U7" i="5"/>
  <c r="V7" i="5"/>
  <c r="W5" i="5"/>
  <c r="W4" i="4"/>
  <c r="W11" i="4" s="1"/>
  <c r="W4" i="5"/>
  <c r="W23" i="5" s="1"/>
  <c r="W24" i="5" l="1"/>
  <c r="W13" i="5" s="1"/>
  <c r="W36" i="5"/>
  <c r="W10" i="5" s="1"/>
  <c r="W8" i="5"/>
  <c r="W15" i="5"/>
  <c r="W5" i="6"/>
  <c r="U27" i="4"/>
  <c r="V53" i="4"/>
  <c r="X40" i="5"/>
  <c r="W47" i="4" s="1"/>
  <c r="W17" i="5"/>
  <c r="X15" i="4"/>
  <c r="X6" i="4"/>
  <c r="X13" i="4" s="1"/>
  <c r="U50" i="4"/>
  <c r="W46" i="4"/>
  <c r="W49" i="4"/>
  <c r="W54" i="4"/>
  <c r="X24" i="6"/>
  <c r="X26" i="6"/>
  <c r="X27" i="6"/>
  <c r="X28" i="6"/>
  <c r="X29" i="6"/>
  <c r="W19" i="6"/>
  <c r="W38" i="4" s="1"/>
  <c r="S33" i="4"/>
  <c r="S51" i="4" s="1"/>
  <c r="S52" i="4" s="1"/>
  <c r="S55" i="4" s="1"/>
  <c r="S56" i="4" s="1"/>
  <c r="X26" i="5"/>
  <c r="X19" i="5" s="1"/>
  <c r="W16" i="5"/>
  <c r="Y3" i="4"/>
  <c r="W9" i="5"/>
  <c r="T26" i="4"/>
  <c r="W34" i="5"/>
  <c r="Y3" i="5"/>
  <c r="V37" i="4"/>
  <c r="X14" i="4"/>
  <c r="X5" i="4"/>
  <c r="U30" i="4"/>
  <c r="X18" i="4"/>
  <c r="X19" i="4"/>
  <c r="W8" i="6"/>
  <c r="W14" i="6" s="1"/>
  <c r="W7" i="6"/>
  <c r="W13" i="6" s="1"/>
  <c r="W4" i="6"/>
  <c r="X17" i="6"/>
  <c r="X18" i="6"/>
  <c r="X16" i="6"/>
  <c r="V23" i="6"/>
  <c r="V9" i="6" s="1"/>
  <c r="V34" i="4" s="1"/>
  <c r="X10" i="6"/>
  <c r="X35" i="4" s="1"/>
  <c r="X11" i="6"/>
  <c r="X36" i="4" s="1"/>
  <c r="Y3" i="6"/>
  <c r="Y15" i="6" s="1"/>
  <c r="X27" i="5"/>
  <c r="X30" i="5" s="1"/>
  <c r="W6" i="6"/>
  <c r="W12" i="6" s="1"/>
  <c r="V6" i="5"/>
  <c r="U26" i="4" s="1"/>
  <c r="W33" i="5"/>
  <c r="W21" i="5" s="1"/>
  <c r="X8" i="6"/>
  <c r="X14" i="6" s="1"/>
  <c r="X29" i="5"/>
  <c r="X32" i="5" s="1"/>
  <c r="X28" i="5"/>
  <c r="X31" i="5" s="1"/>
  <c r="U20" i="5"/>
  <c r="T32" i="4" s="1"/>
  <c r="V14" i="5"/>
  <c r="V20" i="5" s="1"/>
  <c r="W7" i="5"/>
  <c r="X5" i="5"/>
  <c r="X4" i="4"/>
  <c r="X11" i="4" s="1"/>
  <c r="X4" i="5"/>
  <c r="X23" i="5" s="1"/>
  <c r="X24" i="5" l="1"/>
  <c r="X13" i="5" s="1"/>
  <c r="X36" i="5"/>
  <c r="X10" i="5" s="1"/>
  <c r="X8" i="5"/>
  <c r="X15" i="5"/>
  <c r="V27" i="4"/>
  <c r="W53" i="4"/>
  <c r="Y40" i="5"/>
  <c r="X47" i="4" s="1"/>
  <c r="X17" i="5"/>
  <c r="X16" i="5"/>
  <c r="Y18" i="4"/>
  <c r="Y6" i="4"/>
  <c r="Y13" i="4" s="1"/>
  <c r="X46" i="4"/>
  <c r="X49" i="4"/>
  <c r="X54" i="4"/>
  <c r="V50" i="4"/>
  <c r="Y24" i="6"/>
  <c r="Y26" i="6"/>
  <c r="Y27" i="6"/>
  <c r="Y28" i="6"/>
  <c r="Y29" i="6"/>
  <c r="X19" i="6"/>
  <c r="X38" i="4" s="1"/>
  <c r="U32" i="4"/>
  <c r="Z3" i="4"/>
  <c r="Z18" i="4" s="1"/>
  <c r="Y26" i="5"/>
  <c r="Y19" i="5" s="1"/>
  <c r="Z3" i="5"/>
  <c r="Y5" i="4"/>
  <c r="Y14" i="4"/>
  <c r="Y19" i="4"/>
  <c r="Y15" i="4"/>
  <c r="X9" i="5"/>
  <c r="T33" i="4"/>
  <c r="T51" i="4" s="1"/>
  <c r="T52" i="4" s="1"/>
  <c r="T55" i="4" s="1"/>
  <c r="T56" i="4" s="1"/>
  <c r="X7" i="6"/>
  <c r="X13" i="6" s="1"/>
  <c r="X5" i="6"/>
  <c r="X34" i="5"/>
  <c r="W37" i="4"/>
  <c r="V30" i="4"/>
  <c r="U29" i="4"/>
  <c r="X4" i="6"/>
  <c r="Y17" i="6"/>
  <c r="Y18" i="6"/>
  <c r="Y16" i="6"/>
  <c r="W23" i="6"/>
  <c r="W9" i="6" s="1"/>
  <c r="W34" i="4" s="1"/>
  <c r="Y10" i="6"/>
  <c r="Y35" i="4" s="1"/>
  <c r="Y11" i="6"/>
  <c r="Y36" i="4" s="1"/>
  <c r="Z3" i="6"/>
  <c r="Z15" i="6" s="1"/>
  <c r="Y27" i="5"/>
  <c r="Y30" i="5" s="1"/>
  <c r="X6" i="6"/>
  <c r="X12" i="6" s="1"/>
  <c r="W6" i="5"/>
  <c r="V26" i="4" s="1"/>
  <c r="X33" i="5"/>
  <c r="X21" i="5" s="1"/>
  <c r="Y28" i="5"/>
  <c r="Y31" i="5" s="1"/>
  <c r="Y29" i="5"/>
  <c r="Y32" i="5" s="1"/>
  <c r="W14" i="5"/>
  <c r="W20" i="5" s="1"/>
  <c r="X7" i="5"/>
  <c r="Y5" i="5"/>
  <c r="Y4" i="4"/>
  <c r="Y11" i="4" s="1"/>
  <c r="Y4" i="5"/>
  <c r="Y23" i="5" s="1"/>
  <c r="Y24" i="5" l="1"/>
  <c r="Y13" i="5" s="1"/>
  <c r="Y36" i="5"/>
  <c r="Y10" i="5" s="1"/>
  <c r="Y8" i="5"/>
  <c r="Y15" i="5"/>
  <c r="W27" i="4"/>
  <c r="X53" i="4"/>
  <c r="Z40" i="5"/>
  <c r="Y47" i="4" s="1"/>
  <c r="Y17" i="5"/>
  <c r="Y16" i="5"/>
  <c r="Z19" i="4"/>
  <c r="Z6" i="4"/>
  <c r="Y46" i="4"/>
  <c r="Y49" i="4"/>
  <c r="Y54" i="4" s="1"/>
  <c r="Z24" i="6"/>
  <c r="Z26" i="6"/>
  <c r="Z27" i="6"/>
  <c r="Z28" i="6"/>
  <c r="Z29" i="6"/>
  <c r="Y19" i="6"/>
  <c r="Y38" i="4" s="1"/>
  <c r="AA3" i="5"/>
  <c r="U33" i="4"/>
  <c r="U51" i="4" s="1"/>
  <c r="U52" i="4" s="1"/>
  <c r="U55" i="4" s="1"/>
  <c r="U56" i="4" s="1"/>
  <c r="W50" i="4"/>
  <c r="Z14" i="4"/>
  <c r="AA3" i="4"/>
  <c r="AA18" i="4" s="1"/>
  <c r="Z5" i="4"/>
  <c r="Z15" i="4"/>
  <c r="Z13" i="4"/>
  <c r="Y8" i="6"/>
  <c r="Y14" i="6" s="1"/>
  <c r="V32" i="4"/>
  <c r="Z26" i="5"/>
  <c r="Z19" i="5" s="1"/>
  <c r="Y5" i="6"/>
  <c r="Y7" i="6"/>
  <c r="Y13" i="6" s="1"/>
  <c r="X37" i="4"/>
  <c r="Y9" i="5"/>
  <c r="Y34" i="5"/>
  <c r="W30" i="4"/>
  <c r="V29" i="4"/>
  <c r="Y4" i="6"/>
  <c r="Z17" i="6"/>
  <c r="Z18" i="6"/>
  <c r="Z16" i="6"/>
  <c r="X23" i="6"/>
  <c r="X9" i="6" s="1"/>
  <c r="X34" i="4" s="1"/>
  <c r="Z10" i="6"/>
  <c r="Z35" i="4" s="1"/>
  <c r="Z11" i="6"/>
  <c r="Z36" i="4" s="1"/>
  <c r="AA3" i="6"/>
  <c r="AA15" i="6" s="1"/>
  <c r="Z27" i="5"/>
  <c r="Z30" i="5" s="1"/>
  <c r="Y6" i="6"/>
  <c r="Y12" i="6" s="1"/>
  <c r="X6" i="5"/>
  <c r="W26" i="4" s="1"/>
  <c r="Y33" i="5"/>
  <c r="Y21" i="5" s="1"/>
  <c r="Z29" i="5"/>
  <c r="Z32" i="5" s="1"/>
  <c r="Z28" i="5"/>
  <c r="Z31" i="5" s="1"/>
  <c r="X14" i="5"/>
  <c r="X20" i="5" s="1"/>
  <c r="Y7" i="5"/>
  <c r="Z5" i="5"/>
  <c r="Z4" i="4"/>
  <c r="Z11" i="4" s="1"/>
  <c r="Z4" i="5"/>
  <c r="Z23" i="5" s="1"/>
  <c r="Z24" i="5" l="1"/>
  <c r="Z13" i="5" s="1"/>
  <c r="Z36" i="5"/>
  <c r="Z8" i="5"/>
  <c r="Z15" i="5"/>
  <c r="X27" i="4"/>
  <c r="Y53" i="4"/>
  <c r="AA40" i="5"/>
  <c r="Z47" i="4" s="1"/>
  <c r="Z17" i="5"/>
  <c r="X30" i="4"/>
  <c r="Z10" i="5"/>
  <c r="AA19" i="4"/>
  <c r="AA6" i="4"/>
  <c r="Z46" i="4"/>
  <c r="Z49" i="4"/>
  <c r="Z54" i="4"/>
  <c r="AA24" i="6"/>
  <c r="AA26" i="6"/>
  <c r="AA27" i="6"/>
  <c r="AA28" i="6"/>
  <c r="AA29" i="6"/>
  <c r="Z19" i="6"/>
  <c r="Z38" i="4" s="1"/>
  <c r="Z5" i="6"/>
  <c r="Z7" i="6"/>
  <c r="Z13" i="6" s="1"/>
  <c r="AA26" i="5"/>
  <c r="AA19" i="5" s="1"/>
  <c r="AA14" i="4"/>
  <c r="W32" i="4"/>
  <c r="AB3" i="5"/>
  <c r="AA15" i="4"/>
  <c r="Z8" i="6"/>
  <c r="Z14" i="6" s="1"/>
  <c r="AA5" i="4"/>
  <c r="AA13" i="4"/>
  <c r="X50" i="4"/>
  <c r="Y37" i="4"/>
  <c r="Z16" i="5"/>
  <c r="Z9" i="5"/>
  <c r="Z34" i="5"/>
  <c r="V33" i="4"/>
  <c r="V51" i="4" s="1"/>
  <c r="V52" i="4" s="1"/>
  <c r="V55" i="4" s="1"/>
  <c r="V56" i="4" s="1"/>
  <c r="Y14" i="5"/>
  <c r="X29" i="4" s="1"/>
  <c r="W29" i="4"/>
  <c r="Z4" i="6"/>
  <c r="AA17" i="6"/>
  <c r="AA18" i="6"/>
  <c r="AA16" i="6"/>
  <c r="Y23" i="6"/>
  <c r="Y9" i="6" s="1"/>
  <c r="Y34" i="4" s="1"/>
  <c r="AA10" i="6"/>
  <c r="AA35" i="4" s="1"/>
  <c r="AA11" i="6"/>
  <c r="AA36" i="4" s="1"/>
  <c r="AA27" i="5"/>
  <c r="AA30" i="5" s="1"/>
  <c r="Z6" i="6"/>
  <c r="Z12" i="6" s="1"/>
  <c r="Y6" i="5"/>
  <c r="X26" i="4" s="1"/>
  <c r="Z33" i="5"/>
  <c r="Z21" i="5" s="1"/>
  <c r="AA28" i="5"/>
  <c r="AA31" i="5" s="1"/>
  <c r="AA29" i="5"/>
  <c r="AA32" i="5" s="1"/>
  <c r="Z7" i="5"/>
  <c r="AA5" i="5"/>
  <c r="AA4" i="4"/>
  <c r="AA11" i="4" s="1"/>
  <c r="AA4" i="5"/>
  <c r="AA23" i="5" s="1"/>
  <c r="AA24" i="5" l="1"/>
  <c r="AA13" i="5" s="1"/>
  <c r="AA36" i="5"/>
  <c r="AA10" i="5" s="1"/>
  <c r="AA8" i="5"/>
  <c r="AA15" i="5"/>
  <c r="Y27" i="4"/>
  <c r="Z53" i="4"/>
  <c r="AB40" i="5"/>
  <c r="AA47" i="4" s="1"/>
  <c r="AA17" i="5"/>
  <c r="Y50" i="4"/>
  <c r="AA46" i="4"/>
  <c r="AA49" i="4"/>
  <c r="AA54" i="4"/>
  <c r="AA19" i="6"/>
  <c r="AA38" i="4" s="1"/>
  <c r="Z37" i="4"/>
  <c r="AB26" i="5"/>
  <c r="AB19" i="5" s="1"/>
  <c r="W33" i="4"/>
  <c r="W51" i="4" s="1"/>
  <c r="W52" i="4" s="1"/>
  <c r="W55" i="4" s="1"/>
  <c r="W56" i="4" s="1"/>
  <c r="Y30" i="4"/>
  <c r="AA16" i="5"/>
  <c r="AA9" i="5"/>
  <c r="Y20" i="5"/>
  <c r="X32" i="4" s="1"/>
  <c r="AA34" i="5"/>
  <c r="Z14" i="5"/>
  <c r="Y29" i="4" s="1"/>
  <c r="Z23" i="6"/>
  <c r="Z9" i="6" s="1"/>
  <c r="Z34" i="4" s="1"/>
  <c r="AB4" i="5"/>
  <c r="AB23" i="5" s="1"/>
  <c r="AA4" i="6"/>
  <c r="AB27" i="5"/>
  <c r="AB30" i="5" s="1"/>
  <c r="AA6" i="6"/>
  <c r="AA12" i="6" s="1"/>
  <c r="AB29" i="5"/>
  <c r="AB32" i="5" s="1"/>
  <c r="AA8" i="6"/>
  <c r="AA14" i="6" s="1"/>
  <c r="AB28" i="5"/>
  <c r="AB31" i="5" s="1"/>
  <c r="AA7" i="6"/>
  <c r="AA13" i="6" s="1"/>
  <c r="AB5" i="5"/>
  <c r="AA5" i="6"/>
  <c r="Z6" i="5"/>
  <c r="Y26" i="4" s="1"/>
  <c r="AA33" i="5"/>
  <c r="AA21" i="5" s="1"/>
  <c r="AA7" i="5"/>
  <c r="AB7" i="5"/>
  <c r="AB24" i="5" l="1"/>
  <c r="AB13" i="5" s="1"/>
  <c r="AB36" i="5"/>
  <c r="AB10" i="5" s="1"/>
  <c r="AB8" i="5"/>
  <c r="AB6" i="5"/>
  <c r="AB15" i="5"/>
  <c r="Z27" i="4"/>
  <c r="AB17" i="5"/>
  <c r="AA53" i="4"/>
  <c r="Z50" i="4"/>
  <c r="X33" i="4"/>
  <c r="X51" i="4" s="1"/>
  <c r="X52" i="4" s="1"/>
  <c r="X55" i="4" s="1"/>
  <c r="X56" i="4" s="1"/>
  <c r="Z30" i="4"/>
  <c r="AB16" i="5"/>
  <c r="AB9" i="5"/>
  <c r="Z20" i="5"/>
  <c r="Y32" i="4" s="1"/>
  <c r="AB34" i="5"/>
  <c r="AA37" i="4"/>
  <c r="AA14" i="5"/>
  <c r="Z29" i="4" s="1"/>
  <c r="AB33" i="5"/>
  <c r="AB21" i="5" s="1"/>
  <c r="AA23" i="6"/>
  <c r="AA9" i="6" s="1"/>
  <c r="AA34" i="4" s="1"/>
  <c r="AA6" i="5"/>
  <c r="Z26" i="4" s="1"/>
  <c r="AA27" i="4" l="1"/>
  <c r="AA50" i="4"/>
  <c r="Y33" i="4"/>
  <c r="Y51" i="4" s="1"/>
  <c r="Y52" i="4" s="1"/>
  <c r="Y55" i="4" s="1"/>
  <c r="Y56" i="4" s="1"/>
  <c r="AA30" i="4"/>
  <c r="AA20" i="5"/>
  <c r="Z32" i="4" s="1"/>
  <c r="AB14" i="5"/>
  <c r="AB20" i="5" s="1"/>
  <c r="AA26" i="4"/>
  <c r="AA32" i="4" l="1"/>
  <c r="Z33" i="4"/>
  <c r="Z51" i="4" s="1"/>
  <c r="Z52" i="4" s="1"/>
  <c r="Z55" i="4" s="1"/>
  <c r="Z56" i="4" s="1"/>
  <c r="AA29" i="4"/>
  <c r="AA33" i="4" l="1"/>
  <c r="AA51" i="4" s="1"/>
  <c r="AA52" i="4" s="1"/>
  <c r="AA55" i="4" s="1"/>
  <c r="AA5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た_高山　秀明</author>
  </authors>
  <commentList>
    <comment ref="B11" authorId="0" shapeId="0" xr:uid="{00000000-0006-0000-0100-000001000000}">
      <text>
        <r>
          <rPr>
            <b/>
            <sz val="9"/>
            <color indexed="81"/>
            <rFont val="MS P ゴシック"/>
            <family val="3"/>
            <charset val="128"/>
          </rPr>
          <t>　生年月日　　定年年齢
～1963.4.1　　６０歳
～1964.4.1　　６１歳
～1965.4.1　　６２歳
～1966.4.1　　６３歳
～1967.4.1　　６４歳
1967.4.2～　　６５歳　</t>
        </r>
      </text>
    </comment>
  </commentList>
</comments>
</file>

<file path=xl/sharedStrings.xml><?xml version="1.0" encoding="utf-8"?>
<sst xmlns="http://schemas.openxmlformats.org/spreadsheetml/2006/main" count="371" uniqueCount="267">
  <si>
    <t>１．本人の情報</t>
    <rPh sb="2" eb="4">
      <t>ホンニン</t>
    </rPh>
    <rPh sb="5" eb="7">
      <t>ジョウホウ</t>
    </rPh>
    <phoneticPr fontId="2"/>
  </si>
  <si>
    <t>（1）生年月日（西暦）</t>
    <rPh sb="3" eb="5">
      <t>セイネン</t>
    </rPh>
    <rPh sb="5" eb="7">
      <t>ガッピ</t>
    </rPh>
    <rPh sb="8" eb="10">
      <t>セイレキ</t>
    </rPh>
    <phoneticPr fontId="2"/>
  </si>
  <si>
    <t>プロフィール入力シート</t>
    <rPh sb="6" eb="8">
      <t>ニュウリョク</t>
    </rPh>
    <phoneticPr fontId="2"/>
  </si>
  <si>
    <t>　 本　人　</t>
  </si>
  <si>
    <t>　 配偶者　</t>
    <phoneticPr fontId="12"/>
  </si>
  <si>
    <t>家計プランニングシート</t>
    <rPh sb="0" eb="2">
      <t>カケイ</t>
    </rPh>
    <phoneticPr fontId="2"/>
  </si>
  <si>
    <t>作成日</t>
    <rPh sb="0" eb="3">
      <t>サクセイビ</t>
    </rPh>
    <phoneticPr fontId="2"/>
  </si>
  <si>
    <t>２．配偶者の情報</t>
    <rPh sb="2" eb="5">
      <t>ハイグウシャ</t>
    </rPh>
    <rPh sb="6" eb="8">
      <t>ジョウホウ</t>
    </rPh>
    <phoneticPr fontId="2"/>
  </si>
  <si>
    <t>（2）性別</t>
    <rPh sb="3" eb="5">
      <t>セイベツ</t>
    </rPh>
    <phoneticPr fontId="2"/>
  </si>
  <si>
    <t>月</t>
    <rPh sb="0" eb="1">
      <t>ツキ</t>
    </rPh>
    <phoneticPr fontId="2"/>
  </si>
  <si>
    <t>日</t>
    <rPh sb="0" eb="1">
      <t>ヒ</t>
    </rPh>
    <phoneticPr fontId="2"/>
  </si>
  <si>
    <t>性別</t>
    <rPh sb="0" eb="2">
      <t>セイベツ</t>
    </rPh>
    <phoneticPr fontId="2"/>
  </si>
  <si>
    <t>子ども１</t>
    <rPh sb="0" eb="1">
      <t>コ</t>
    </rPh>
    <phoneticPr fontId="2"/>
  </si>
  <si>
    <t>子ども２</t>
    <rPh sb="0" eb="1">
      <t>コ</t>
    </rPh>
    <phoneticPr fontId="2"/>
  </si>
  <si>
    <t>子ども３</t>
    <rPh sb="0" eb="1">
      <t>コ</t>
    </rPh>
    <phoneticPr fontId="2"/>
  </si>
  <si>
    <t>（西暦）　　年</t>
    <rPh sb="1" eb="3">
      <t>セイレキ</t>
    </rPh>
    <rPh sb="6" eb="7">
      <t>ネン</t>
    </rPh>
    <phoneticPr fontId="2"/>
  </si>
  <si>
    <t>生年月日（予定含む）</t>
    <rPh sb="0" eb="2">
      <t>セイネン</t>
    </rPh>
    <rPh sb="2" eb="4">
      <t>ガッピ</t>
    </rPh>
    <rPh sb="5" eb="7">
      <t>ヨテイ</t>
    </rPh>
    <rPh sb="7" eb="8">
      <t>フク</t>
    </rPh>
    <phoneticPr fontId="2"/>
  </si>
  <si>
    <t>モデル年収（税込）</t>
    <rPh sb="3" eb="5">
      <t>ネンシュウ</t>
    </rPh>
    <rPh sb="6" eb="8">
      <t>ゼイコミ</t>
    </rPh>
    <phoneticPr fontId="2"/>
  </si>
  <si>
    <t>給与上昇率</t>
    <rPh sb="0" eb="2">
      <t>キュウヨ</t>
    </rPh>
    <rPh sb="2" eb="4">
      <t>ジョウショウ</t>
    </rPh>
    <rPh sb="4" eb="5">
      <t>リツ</t>
    </rPh>
    <phoneticPr fontId="2"/>
  </si>
  <si>
    <t>年齢（歳）</t>
    <rPh sb="0" eb="2">
      <t>ネンレイ</t>
    </rPh>
    <rPh sb="3" eb="4">
      <t>サイ</t>
    </rPh>
    <phoneticPr fontId="2"/>
  </si>
  <si>
    <t>万円</t>
    <rPh sb="0" eb="2">
      <t>マンエン</t>
    </rPh>
    <phoneticPr fontId="2"/>
  </si>
  <si>
    <t>～５０歳</t>
    <rPh sb="3" eb="4">
      <t>サイ</t>
    </rPh>
    <phoneticPr fontId="2"/>
  </si>
  <si>
    <t>５０歳～</t>
    <rPh sb="2" eb="3">
      <t>サイ</t>
    </rPh>
    <phoneticPr fontId="2"/>
  </si>
  <si>
    <t>給与（手取り）</t>
    <rPh sb="0" eb="2">
      <t>キュウヨ</t>
    </rPh>
    <rPh sb="3" eb="5">
      <t>テド</t>
    </rPh>
    <phoneticPr fontId="2"/>
  </si>
  <si>
    <t>退職一時金</t>
    <rPh sb="0" eb="2">
      <t>タイショク</t>
    </rPh>
    <rPh sb="2" eb="5">
      <t>イチジキン</t>
    </rPh>
    <phoneticPr fontId="2"/>
  </si>
  <si>
    <t>国民年金</t>
    <rPh sb="0" eb="2">
      <t>コクミン</t>
    </rPh>
    <rPh sb="2" eb="4">
      <t>ネンキン</t>
    </rPh>
    <phoneticPr fontId="2"/>
  </si>
  <si>
    <t>厚生年金</t>
    <rPh sb="0" eb="2">
      <t>コウセイ</t>
    </rPh>
    <rPh sb="2" eb="4">
      <t>ネンキン</t>
    </rPh>
    <phoneticPr fontId="2"/>
  </si>
  <si>
    <t>個人年金</t>
    <rPh sb="0" eb="2">
      <t>コジン</t>
    </rPh>
    <rPh sb="2" eb="4">
      <t>ネンキン</t>
    </rPh>
    <phoneticPr fontId="2"/>
  </si>
  <si>
    <t>その他収入</t>
    <rPh sb="2" eb="3">
      <t>タ</t>
    </rPh>
    <rPh sb="3" eb="5">
      <t>シュウニュウ</t>
    </rPh>
    <phoneticPr fontId="2"/>
  </si>
  <si>
    <t>その他</t>
    <rPh sb="2" eb="3">
      <t>タ</t>
    </rPh>
    <phoneticPr fontId="2"/>
  </si>
  <si>
    <t>児童手当</t>
    <rPh sb="0" eb="2">
      <t>ジドウ</t>
    </rPh>
    <rPh sb="2" eb="4">
      <t>テアテ</t>
    </rPh>
    <phoneticPr fontId="2"/>
  </si>
  <si>
    <t>出産予定</t>
    <rPh sb="0" eb="2">
      <t>シュッサン</t>
    </rPh>
    <rPh sb="2" eb="4">
      <t>ヨテイ</t>
    </rPh>
    <phoneticPr fontId="2"/>
  </si>
  <si>
    <t>出産予定ビット</t>
    <rPh sb="0" eb="2">
      <t>シュッサン</t>
    </rPh>
    <rPh sb="2" eb="4">
      <t>ヨテイ</t>
    </rPh>
    <phoneticPr fontId="2"/>
  </si>
  <si>
    <t>再雇用</t>
    <rPh sb="0" eb="3">
      <t>サイコヨウ</t>
    </rPh>
    <phoneticPr fontId="2"/>
  </si>
  <si>
    <t>モデル退職金</t>
    <rPh sb="3" eb="6">
      <t>タイショクキン</t>
    </rPh>
    <phoneticPr fontId="2"/>
  </si>
  <si>
    <t>一時金</t>
    <rPh sb="0" eb="3">
      <t>イチジキン</t>
    </rPh>
    <phoneticPr fontId="2"/>
  </si>
  <si>
    <t>出産時の減収</t>
    <rPh sb="0" eb="2">
      <t>シュッサン</t>
    </rPh>
    <rPh sb="2" eb="3">
      <t>ジ</t>
    </rPh>
    <rPh sb="4" eb="6">
      <t>ゲンシュウ</t>
    </rPh>
    <phoneticPr fontId="2"/>
  </si>
  <si>
    <t>児童手当　子ども１</t>
    <rPh sb="0" eb="2">
      <t>ジドウ</t>
    </rPh>
    <rPh sb="2" eb="4">
      <t>テアテ</t>
    </rPh>
    <rPh sb="5" eb="6">
      <t>コ</t>
    </rPh>
    <phoneticPr fontId="2"/>
  </si>
  <si>
    <t>年齢　子ども１</t>
    <rPh sb="0" eb="2">
      <t>ネンレイ</t>
    </rPh>
    <rPh sb="3" eb="4">
      <t>コ</t>
    </rPh>
    <phoneticPr fontId="2"/>
  </si>
  <si>
    <t>年齢　子ども２</t>
    <rPh sb="0" eb="2">
      <t>ネンレイ</t>
    </rPh>
    <rPh sb="3" eb="4">
      <t>コ</t>
    </rPh>
    <phoneticPr fontId="2"/>
  </si>
  <si>
    <t>年齢　子ども３</t>
    <rPh sb="0" eb="2">
      <t>ネンレイ</t>
    </rPh>
    <rPh sb="3" eb="4">
      <t>コ</t>
    </rPh>
    <phoneticPr fontId="2"/>
  </si>
  <si>
    <t>児童手当　子ども２</t>
    <rPh sb="0" eb="2">
      <t>ジドウ</t>
    </rPh>
    <rPh sb="2" eb="4">
      <t>テアテ</t>
    </rPh>
    <rPh sb="5" eb="6">
      <t>コ</t>
    </rPh>
    <phoneticPr fontId="2"/>
  </si>
  <si>
    <t>児童手当　子ども３</t>
    <rPh sb="0" eb="2">
      <t>ジドウ</t>
    </rPh>
    <rPh sb="2" eb="4">
      <t>テアテ</t>
    </rPh>
    <rPh sb="5" eb="6">
      <t>コ</t>
    </rPh>
    <phoneticPr fontId="2"/>
  </si>
  <si>
    <t>児童手当合計</t>
    <rPh sb="0" eb="2">
      <t>ジドウ</t>
    </rPh>
    <rPh sb="2" eb="4">
      <t>テアテ</t>
    </rPh>
    <rPh sb="4" eb="6">
      <t>ゴウケイ</t>
    </rPh>
    <phoneticPr fontId="2"/>
  </si>
  <si>
    <t>児童手当（所得制限）</t>
    <rPh sb="0" eb="2">
      <t>ジドウ</t>
    </rPh>
    <rPh sb="2" eb="4">
      <t>テアテ</t>
    </rPh>
    <rPh sb="5" eb="7">
      <t>ショトク</t>
    </rPh>
    <rPh sb="7" eb="9">
      <t>セイゲン</t>
    </rPh>
    <phoneticPr fontId="2"/>
  </si>
  <si>
    <t>本人年収（税込）</t>
    <rPh sb="0" eb="2">
      <t>ホンニン</t>
    </rPh>
    <rPh sb="2" eb="4">
      <t>ネンシュウ</t>
    </rPh>
    <rPh sb="5" eb="7">
      <t>ゼイコミ</t>
    </rPh>
    <phoneticPr fontId="2"/>
  </si>
  <si>
    <t>配偶者年収（税込）</t>
    <rPh sb="0" eb="3">
      <t>ハイグウシャ</t>
    </rPh>
    <rPh sb="3" eb="5">
      <t>ネンシュウ</t>
    </rPh>
    <rPh sb="6" eb="8">
      <t>ゼイコミ</t>
    </rPh>
    <phoneticPr fontId="2"/>
  </si>
  <si>
    <t>進学状況（予定）</t>
    <rPh sb="0" eb="2">
      <t>シンガク</t>
    </rPh>
    <rPh sb="2" eb="4">
      <t>ジョウキョウ</t>
    </rPh>
    <rPh sb="5" eb="7">
      <t>ヨテイ</t>
    </rPh>
    <phoneticPr fontId="2"/>
  </si>
  <si>
    <t>幼稚園</t>
    <rPh sb="0" eb="3">
      <t>ヨウチエン</t>
    </rPh>
    <phoneticPr fontId="2"/>
  </si>
  <si>
    <t>小学校</t>
    <rPh sb="0" eb="3">
      <t>ショウガッコウ</t>
    </rPh>
    <phoneticPr fontId="2"/>
  </si>
  <si>
    <t>中学校</t>
    <rPh sb="0" eb="3">
      <t>チュウガッコウ</t>
    </rPh>
    <phoneticPr fontId="2"/>
  </si>
  <si>
    <t>高校</t>
    <rPh sb="0" eb="2">
      <t>コウコウ</t>
    </rPh>
    <phoneticPr fontId="2"/>
  </si>
  <si>
    <t>高校卒業後</t>
    <rPh sb="0" eb="2">
      <t>コウコウ</t>
    </rPh>
    <rPh sb="2" eb="5">
      <t>ソツギョウゴ</t>
    </rPh>
    <phoneticPr fontId="2"/>
  </si>
  <si>
    <t>通学形態</t>
    <rPh sb="0" eb="2">
      <t>ツウガク</t>
    </rPh>
    <rPh sb="2" eb="4">
      <t>ケイタイ</t>
    </rPh>
    <phoneticPr fontId="2"/>
  </si>
  <si>
    <t>国公立大学</t>
    <rPh sb="0" eb="3">
      <t>コクコウリツ</t>
    </rPh>
    <rPh sb="3" eb="5">
      <t>ダイガク</t>
    </rPh>
    <phoneticPr fontId="2"/>
  </si>
  <si>
    <t>私立文系大学</t>
    <rPh sb="0" eb="2">
      <t>シリツ</t>
    </rPh>
    <rPh sb="2" eb="4">
      <t>ブンケイ</t>
    </rPh>
    <rPh sb="4" eb="6">
      <t>ダイガク</t>
    </rPh>
    <phoneticPr fontId="2"/>
  </si>
  <si>
    <t>私立理系大学</t>
    <rPh sb="0" eb="2">
      <t>シリツ</t>
    </rPh>
    <rPh sb="2" eb="4">
      <t>リケイ</t>
    </rPh>
    <rPh sb="4" eb="6">
      <t>ダイガク</t>
    </rPh>
    <phoneticPr fontId="2"/>
  </si>
  <si>
    <t>私立医歯大学</t>
    <rPh sb="0" eb="2">
      <t>シリツ</t>
    </rPh>
    <rPh sb="2" eb="3">
      <t>イ</t>
    </rPh>
    <rPh sb="3" eb="4">
      <t>ハ</t>
    </rPh>
    <rPh sb="4" eb="6">
      <t>ダイガク</t>
    </rPh>
    <phoneticPr fontId="2"/>
  </si>
  <si>
    <t>短大</t>
    <rPh sb="0" eb="2">
      <t>タンダイ</t>
    </rPh>
    <phoneticPr fontId="2"/>
  </si>
  <si>
    <t>専門学校</t>
    <rPh sb="0" eb="2">
      <t>センモン</t>
    </rPh>
    <rPh sb="2" eb="4">
      <t>ガッコウ</t>
    </rPh>
    <phoneticPr fontId="2"/>
  </si>
  <si>
    <t>自宅</t>
    <rPh sb="0" eb="2">
      <t>ジタク</t>
    </rPh>
    <phoneticPr fontId="2"/>
  </si>
  <si>
    <t>下宿</t>
    <rPh sb="0" eb="2">
      <t>ゲシュク</t>
    </rPh>
    <phoneticPr fontId="2"/>
  </si>
  <si>
    <t>公立幼稚園</t>
    <rPh sb="0" eb="2">
      <t>コウリツ</t>
    </rPh>
    <rPh sb="2" eb="5">
      <t>ヨウチエン</t>
    </rPh>
    <phoneticPr fontId="2"/>
  </si>
  <si>
    <t>私立幼稚園</t>
    <rPh sb="0" eb="2">
      <t>シリツ</t>
    </rPh>
    <rPh sb="2" eb="5">
      <t>ヨウチエン</t>
    </rPh>
    <phoneticPr fontId="2"/>
  </si>
  <si>
    <t>公立小学校</t>
    <rPh sb="0" eb="2">
      <t>コウリツ</t>
    </rPh>
    <rPh sb="2" eb="5">
      <t>ショウガッコウ</t>
    </rPh>
    <phoneticPr fontId="2"/>
  </si>
  <si>
    <t>私立小学校</t>
    <rPh sb="0" eb="2">
      <t>シリツ</t>
    </rPh>
    <rPh sb="2" eb="5">
      <t>ショウガッコウ</t>
    </rPh>
    <phoneticPr fontId="2"/>
  </si>
  <si>
    <t>公立中学校</t>
    <rPh sb="0" eb="2">
      <t>コウリツ</t>
    </rPh>
    <rPh sb="2" eb="5">
      <t>チュウガッコウ</t>
    </rPh>
    <phoneticPr fontId="2"/>
  </si>
  <si>
    <t>私立中学校</t>
    <rPh sb="0" eb="2">
      <t>シリツ</t>
    </rPh>
    <rPh sb="2" eb="5">
      <t>チュウガッコウ</t>
    </rPh>
    <phoneticPr fontId="2"/>
  </si>
  <si>
    <t>公立高校</t>
    <rPh sb="0" eb="2">
      <t>コウリツ</t>
    </rPh>
    <rPh sb="2" eb="4">
      <t>コウコウ</t>
    </rPh>
    <phoneticPr fontId="2"/>
  </si>
  <si>
    <t>私立高校</t>
    <rPh sb="0" eb="2">
      <t>シリツ</t>
    </rPh>
    <rPh sb="2" eb="4">
      <t>コウコウ</t>
    </rPh>
    <phoneticPr fontId="2"/>
  </si>
  <si>
    <t>進学</t>
    <rPh sb="0" eb="2">
      <t>シンガク</t>
    </rPh>
    <phoneticPr fontId="2"/>
  </si>
  <si>
    <t>教育費</t>
    <rPh sb="0" eb="3">
      <t>キョウイクヒ</t>
    </rPh>
    <phoneticPr fontId="2"/>
  </si>
  <si>
    <t>保育費用</t>
    <rPh sb="0" eb="2">
      <t>ホイク</t>
    </rPh>
    <rPh sb="2" eb="4">
      <t>ヒヨウ</t>
    </rPh>
    <phoneticPr fontId="2"/>
  </si>
  <si>
    <t>＜教育費テーブル＞</t>
    <rPh sb="1" eb="4">
      <t>キョウイクヒ</t>
    </rPh>
    <phoneticPr fontId="2"/>
  </si>
  <si>
    <t>１年次</t>
    <rPh sb="1" eb="3">
      <t>ネンジ</t>
    </rPh>
    <phoneticPr fontId="2"/>
  </si>
  <si>
    <t>２年次以降</t>
    <rPh sb="1" eb="2">
      <t>ネン</t>
    </rPh>
    <rPh sb="3" eb="5">
      <t>イコウ</t>
    </rPh>
    <phoneticPr fontId="2"/>
  </si>
  <si>
    <t>単身区分</t>
    <rPh sb="0" eb="2">
      <t>タンシン</t>
    </rPh>
    <rPh sb="2" eb="4">
      <t>クブン</t>
    </rPh>
    <phoneticPr fontId="2"/>
  </si>
  <si>
    <t>＜日常生活費テーブル＞</t>
    <rPh sb="1" eb="3">
      <t>ニチジョウ</t>
    </rPh>
    <rPh sb="3" eb="5">
      <t>セイカツ</t>
    </rPh>
    <rPh sb="5" eb="6">
      <t>ヒ</t>
    </rPh>
    <phoneticPr fontId="2"/>
  </si>
  <si>
    <t>２人以上世帯</t>
    <rPh sb="1" eb="4">
      <t>ニンイジョウ</t>
    </rPh>
    <rPh sb="4" eb="6">
      <t>セタイ</t>
    </rPh>
    <phoneticPr fontId="2"/>
  </si>
  <si>
    <t>単身</t>
    <rPh sb="0" eb="2">
      <t>タンシン</t>
    </rPh>
    <phoneticPr fontId="2"/>
  </si>
  <si>
    <t>日常生活費</t>
    <rPh sb="0" eb="2">
      <t>ニチジョウ</t>
    </rPh>
    <rPh sb="2" eb="4">
      <t>セイカツ</t>
    </rPh>
    <rPh sb="4" eb="5">
      <t>ヒ</t>
    </rPh>
    <phoneticPr fontId="2"/>
  </si>
  <si>
    <t>結婚費用</t>
    <rPh sb="0" eb="2">
      <t>ケッコン</t>
    </rPh>
    <rPh sb="2" eb="4">
      <t>ヒヨウ</t>
    </rPh>
    <phoneticPr fontId="2"/>
  </si>
  <si>
    <t>出産費用</t>
    <rPh sb="0" eb="2">
      <t>シュッサン</t>
    </rPh>
    <rPh sb="2" eb="4">
      <t>ヒヨウ</t>
    </rPh>
    <phoneticPr fontId="2"/>
  </si>
  <si>
    <t>住宅費用</t>
    <rPh sb="0" eb="3">
      <t>ジュウタクヒ</t>
    </rPh>
    <rPh sb="3" eb="4">
      <t>ヨウ</t>
    </rPh>
    <phoneticPr fontId="2"/>
  </si>
  <si>
    <t>家賃</t>
    <rPh sb="0" eb="2">
      <t>ヤチン</t>
    </rPh>
    <phoneticPr fontId="2"/>
  </si>
  <si>
    <t>購入費用</t>
    <rPh sb="0" eb="2">
      <t>コウニュウ</t>
    </rPh>
    <rPh sb="2" eb="4">
      <t>ヒヨウ</t>
    </rPh>
    <phoneticPr fontId="2"/>
  </si>
  <si>
    <t>リフォーム費用</t>
    <rPh sb="5" eb="7">
      <t>ヒヨウ</t>
    </rPh>
    <phoneticPr fontId="2"/>
  </si>
  <si>
    <t>（１）現在の住宅</t>
    <rPh sb="3" eb="5">
      <t>ゲンザイ</t>
    </rPh>
    <rPh sb="6" eb="8">
      <t>ジュウタク</t>
    </rPh>
    <phoneticPr fontId="2"/>
  </si>
  <si>
    <t>＜資本回収係数＞</t>
    <rPh sb="1" eb="3">
      <t>シホン</t>
    </rPh>
    <rPh sb="3" eb="5">
      <t>カイシュウ</t>
    </rPh>
    <rPh sb="5" eb="7">
      <t>ケイスウ</t>
    </rPh>
    <phoneticPr fontId="2"/>
  </si>
  <si>
    <t>金利</t>
    <rPh sb="0" eb="2">
      <t>キンリ</t>
    </rPh>
    <phoneticPr fontId="2"/>
  </si>
  <si>
    <t>ローン（返済中）</t>
    <rPh sb="4" eb="7">
      <t>ヘンサイチュウ</t>
    </rPh>
    <phoneticPr fontId="2"/>
  </si>
  <si>
    <t>ローン（新規）</t>
    <rPh sb="4" eb="6">
      <t>シンキ</t>
    </rPh>
    <phoneticPr fontId="2"/>
  </si>
  <si>
    <t>家族構成</t>
    <rPh sb="0" eb="2">
      <t>カゾク</t>
    </rPh>
    <rPh sb="2" eb="4">
      <t>コウセイ</t>
    </rPh>
    <phoneticPr fontId="10"/>
  </si>
  <si>
    <t>第１子</t>
    <rPh sb="0" eb="1">
      <t>ダイ</t>
    </rPh>
    <rPh sb="2" eb="3">
      <t>シ</t>
    </rPh>
    <phoneticPr fontId="2"/>
  </si>
  <si>
    <t>第２子</t>
    <rPh sb="0" eb="1">
      <t>ダイ</t>
    </rPh>
    <rPh sb="2" eb="3">
      <t>シ</t>
    </rPh>
    <phoneticPr fontId="2"/>
  </si>
  <si>
    <t>第３子</t>
    <rPh sb="0" eb="1">
      <t>ダイ</t>
    </rPh>
    <rPh sb="2" eb="3">
      <t>シ</t>
    </rPh>
    <phoneticPr fontId="2"/>
  </si>
  <si>
    <t>幼稚園入園</t>
    <rPh sb="0" eb="3">
      <t>ヨウチエン</t>
    </rPh>
    <rPh sb="3" eb="5">
      <t>ニュウエン</t>
    </rPh>
    <phoneticPr fontId="2"/>
  </si>
  <si>
    <t>小学校入学</t>
    <rPh sb="0" eb="3">
      <t>ショウガッコウ</t>
    </rPh>
    <rPh sb="3" eb="5">
      <t>ニュウガク</t>
    </rPh>
    <phoneticPr fontId="2"/>
  </si>
  <si>
    <t>中学校入学</t>
    <rPh sb="0" eb="3">
      <t>チュウガッコウ</t>
    </rPh>
    <rPh sb="3" eb="5">
      <t>ニュウガク</t>
    </rPh>
    <phoneticPr fontId="2"/>
  </si>
  <si>
    <t>高校入学</t>
    <rPh sb="0" eb="2">
      <t>コウコウ</t>
    </rPh>
    <rPh sb="2" eb="4">
      <t>ニュウガク</t>
    </rPh>
    <phoneticPr fontId="2"/>
  </si>
  <si>
    <t>子どもの名前を上書きしてください　↓</t>
    <rPh sb="0" eb="1">
      <t>コ</t>
    </rPh>
    <rPh sb="4" eb="6">
      <t>ナマエ</t>
    </rPh>
    <rPh sb="7" eb="9">
      <t>ウワガ</t>
    </rPh>
    <phoneticPr fontId="2"/>
  </si>
  <si>
    <t>本人の定年</t>
    <rPh sb="0" eb="2">
      <t>ホンニン</t>
    </rPh>
    <rPh sb="3" eb="5">
      <t>テイネン</t>
    </rPh>
    <phoneticPr fontId="2"/>
  </si>
  <si>
    <t>配偶者の定年</t>
    <rPh sb="0" eb="3">
      <t>ハイグウシャ</t>
    </rPh>
    <rPh sb="4" eb="6">
      <t>テイネン</t>
    </rPh>
    <phoneticPr fontId="2"/>
  </si>
  <si>
    <t>ライフイベント</t>
    <phoneticPr fontId="2"/>
  </si>
  <si>
    <t>結婚</t>
    <rPh sb="0" eb="2">
      <t>ケッコン</t>
    </rPh>
    <phoneticPr fontId="2"/>
  </si>
  <si>
    <t>配偶者
収入</t>
    <rPh sb="0" eb="3">
      <t>ハイグウシャ</t>
    </rPh>
    <rPh sb="4" eb="6">
      <t>シュウニュウ</t>
    </rPh>
    <phoneticPr fontId="2"/>
  </si>
  <si>
    <t>本人
収入</t>
    <rPh sb="0" eb="2">
      <t>ホンニン</t>
    </rPh>
    <rPh sb="3" eb="5">
      <t>シュウニュウ</t>
    </rPh>
    <phoneticPr fontId="2"/>
  </si>
  <si>
    <t>支出</t>
    <rPh sb="0" eb="2">
      <t>シシュツ</t>
    </rPh>
    <phoneticPr fontId="2"/>
  </si>
  <si>
    <t>住宅取得</t>
    <rPh sb="0" eb="2">
      <t>ジュウタク</t>
    </rPh>
    <rPh sb="2" eb="4">
      <t>シュトク</t>
    </rPh>
    <phoneticPr fontId="2"/>
  </si>
  <si>
    <t>1.給与等</t>
    <rPh sb="2" eb="4">
      <t>キュウヨ</t>
    </rPh>
    <rPh sb="4" eb="5">
      <t>トウ</t>
    </rPh>
    <phoneticPr fontId="2"/>
  </si>
  <si>
    <t>2.公的年金等</t>
    <rPh sb="2" eb="4">
      <t>コウテキ</t>
    </rPh>
    <rPh sb="4" eb="6">
      <t>ネンキン</t>
    </rPh>
    <rPh sb="6" eb="7">
      <t>トウ</t>
    </rPh>
    <phoneticPr fontId="2"/>
  </si>
  <si>
    <t>積立
貯蓄</t>
    <rPh sb="0" eb="2">
      <t>ツミタテ</t>
    </rPh>
    <rPh sb="3" eb="5">
      <t>チョチク</t>
    </rPh>
    <phoneticPr fontId="2"/>
  </si>
  <si>
    <t>貯蓄
残高</t>
    <rPh sb="0" eb="2">
      <t>チョチク</t>
    </rPh>
    <rPh sb="3" eb="5">
      <t>ザンダカ</t>
    </rPh>
    <phoneticPr fontId="2"/>
  </si>
  <si>
    <t>４．子どもの情報</t>
    <rPh sb="2" eb="3">
      <t>コ</t>
    </rPh>
    <rPh sb="6" eb="8">
      <t>ジョウホウ</t>
    </rPh>
    <phoneticPr fontId="2"/>
  </si>
  <si>
    <t>（5）社会人になった年齢</t>
    <rPh sb="3" eb="5">
      <t>シャカイ</t>
    </rPh>
    <rPh sb="5" eb="6">
      <t>ジン</t>
    </rPh>
    <rPh sb="10" eb="12">
      <t>ネンレイ</t>
    </rPh>
    <phoneticPr fontId="2"/>
  </si>
  <si>
    <t>概算受取額</t>
    <rPh sb="0" eb="2">
      <t>ガイサン</t>
    </rPh>
    <rPh sb="2" eb="4">
      <t>ウケトリ</t>
    </rPh>
    <rPh sb="4" eb="5">
      <t>ガク</t>
    </rPh>
    <phoneticPr fontId="2"/>
  </si>
  <si>
    <t>万円</t>
    <rPh sb="0" eb="2">
      <t>マンエン</t>
    </rPh>
    <phoneticPr fontId="2"/>
  </si>
  <si>
    <t>歳</t>
    <rPh sb="0" eb="1">
      <t>サイ</t>
    </rPh>
    <phoneticPr fontId="2"/>
  </si>
  <si>
    <t>住宅頭金の引出し</t>
    <rPh sb="0" eb="2">
      <t>ジュウタク</t>
    </rPh>
    <rPh sb="2" eb="4">
      <t>アタマキン</t>
    </rPh>
    <rPh sb="5" eb="7">
      <t>ヒキダ</t>
    </rPh>
    <phoneticPr fontId="2"/>
  </si>
  <si>
    <t>　　引出額（住宅頭金）</t>
    <rPh sb="2" eb="4">
      <t>ヒキダ</t>
    </rPh>
    <rPh sb="4" eb="5">
      <t>ガク</t>
    </rPh>
    <rPh sb="6" eb="8">
      <t>ジュウタク</t>
    </rPh>
    <rPh sb="8" eb="10">
      <t>アタマキン</t>
    </rPh>
    <phoneticPr fontId="2"/>
  </si>
  <si>
    <t>　　引出額（その他）</t>
    <rPh sb="2" eb="4">
      <t>ヒキダシ</t>
    </rPh>
    <rPh sb="4" eb="5">
      <t>ガク</t>
    </rPh>
    <rPh sb="8" eb="9">
      <t>タ</t>
    </rPh>
    <phoneticPr fontId="2"/>
  </si>
  <si>
    <t>　 本人の年齢</t>
    <rPh sb="5" eb="7">
      <t>ネンレイ</t>
    </rPh>
    <phoneticPr fontId="2"/>
  </si>
  <si>
    <t>　 配偶者の年齢</t>
    <rPh sb="6" eb="8">
      <t>ネンレイ</t>
    </rPh>
    <phoneticPr fontId="12"/>
  </si>
  <si>
    <t>給与等</t>
    <rPh sb="0" eb="2">
      <t>キュウヨ</t>
    </rPh>
    <rPh sb="2" eb="3">
      <t>トウ</t>
    </rPh>
    <phoneticPr fontId="2"/>
  </si>
  <si>
    <t>公的年金等</t>
    <rPh sb="0" eb="2">
      <t>コウテキ</t>
    </rPh>
    <rPh sb="2" eb="4">
      <t>ネンキン</t>
    </rPh>
    <rPh sb="4" eb="5">
      <t>トウ</t>
    </rPh>
    <phoneticPr fontId="2"/>
  </si>
  <si>
    <t>本人の収入</t>
    <rPh sb="0" eb="2">
      <t>ホンニン</t>
    </rPh>
    <rPh sb="3" eb="5">
      <t>シュウニュウ</t>
    </rPh>
    <phoneticPr fontId="2"/>
  </si>
  <si>
    <t>公的年金</t>
    <rPh sb="0" eb="2">
      <t>コウテキ</t>
    </rPh>
    <rPh sb="2" eb="4">
      <t>ネンキン</t>
    </rPh>
    <phoneticPr fontId="2"/>
  </si>
  <si>
    <t>配偶者の収入</t>
    <rPh sb="0" eb="3">
      <t>ハイグウシャ</t>
    </rPh>
    <rPh sb="4" eb="6">
      <t>シュウニュウ</t>
    </rPh>
    <phoneticPr fontId="2"/>
  </si>
  <si>
    <t>夫婦の収入</t>
    <rPh sb="0" eb="2">
      <t>フウフ</t>
    </rPh>
    <rPh sb="3" eb="5">
      <t>シュウニュウ</t>
    </rPh>
    <phoneticPr fontId="2"/>
  </si>
  <si>
    <t>＜収入内訳＞</t>
    <rPh sb="1" eb="3">
      <t>シュウニュウ</t>
    </rPh>
    <rPh sb="3" eb="5">
      <t>ウチワケ</t>
    </rPh>
    <phoneticPr fontId="2"/>
  </si>
  <si>
    <t>＜支出内訳＞</t>
    <rPh sb="1" eb="3">
      <t>シシュツ</t>
    </rPh>
    <rPh sb="3" eb="5">
      <t>ウチワケ</t>
    </rPh>
    <phoneticPr fontId="2"/>
  </si>
  <si>
    <t>　 本人の年齢　</t>
    <rPh sb="5" eb="7">
      <t>ネンレイ</t>
    </rPh>
    <phoneticPr fontId="2"/>
  </si>
  <si>
    <t>子ども
の年齢</t>
    <rPh sb="0" eb="1">
      <t>コ</t>
    </rPh>
    <rPh sb="5" eb="7">
      <t>ネンレイ</t>
    </rPh>
    <phoneticPr fontId="2"/>
  </si>
  <si>
    <t>保育・
教育費</t>
    <rPh sb="0" eb="2">
      <t>ホイク</t>
    </rPh>
    <rPh sb="4" eb="6">
      <t>キョウイク</t>
    </rPh>
    <rPh sb="6" eb="7">
      <t>ヒ</t>
    </rPh>
    <phoneticPr fontId="2"/>
  </si>
  <si>
    <t>年齢</t>
    <rPh sb="0" eb="2">
      <t>ネンレイ</t>
    </rPh>
    <phoneticPr fontId="2"/>
  </si>
  <si>
    <t>万円</t>
    <rPh sb="0" eb="2">
      <t>マンエン</t>
    </rPh>
    <phoneticPr fontId="2"/>
  </si>
  <si>
    <t>歳</t>
    <rPh sb="0" eb="1">
      <t>サイ</t>
    </rPh>
    <phoneticPr fontId="2"/>
  </si>
  <si>
    <t>万円（ねんきん定期便より入力）</t>
    <rPh sb="0" eb="2">
      <t>マンエン</t>
    </rPh>
    <rPh sb="7" eb="10">
      <t>テイキビン</t>
    </rPh>
    <rPh sb="12" eb="14">
      <t>ニュウリョク</t>
    </rPh>
    <phoneticPr fontId="2"/>
  </si>
  <si>
    <t>万円（財形年金等の積立貯蓄）</t>
    <rPh sb="0" eb="2">
      <t>マンエン</t>
    </rPh>
    <rPh sb="3" eb="5">
      <t>ザイケイ</t>
    </rPh>
    <rPh sb="5" eb="7">
      <t>ネンキン</t>
    </rPh>
    <rPh sb="7" eb="8">
      <t>トウ</t>
    </rPh>
    <rPh sb="9" eb="11">
      <t>ツミタテ</t>
    </rPh>
    <rPh sb="11" eb="13">
      <t>チョチク</t>
    </rPh>
    <phoneticPr fontId="2"/>
  </si>
  <si>
    <t>万円（現金、普通預金等）</t>
    <rPh sb="0" eb="2">
      <t>マンエン</t>
    </rPh>
    <rPh sb="3" eb="5">
      <t>ゲンキン</t>
    </rPh>
    <rPh sb="6" eb="8">
      <t>フツウ</t>
    </rPh>
    <rPh sb="8" eb="10">
      <t>ヨキン</t>
    </rPh>
    <rPh sb="10" eb="11">
      <t>トウ</t>
    </rPh>
    <phoneticPr fontId="2"/>
  </si>
  <si>
    <t>　　　現金</t>
    <rPh sb="3" eb="5">
      <t>ゲンキン</t>
    </rPh>
    <phoneticPr fontId="2"/>
  </si>
  <si>
    <t>　　　一般の貯蓄</t>
    <rPh sb="3" eb="5">
      <t>イッパン</t>
    </rPh>
    <rPh sb="6" eb="8">
      <t>チョチク</t>
    </rPh>
    <phoneticPr fontId="2"/>
  </si>
  <si>
    <t>　　　老後の貯蓄</t>
    <rPh sb="3" eb="5">
      <t>ロウゴ</t>
    </rPh>
    <rPh sb="6" eb="8">
      <t>チョチク</t>
    </rPh>
    <phoneticPr fontId="2"/>
  </si>
  <si>
    <t>（3）独身・既婚</t>
    <rPh sb="3" eb="5">
      <t>ドクシン</t>
    </rPh>
    <rPh sb="6" eb="8">
      <t>キコン</t>
    </rPh>
    <phoneticPr fontId="2"/>
  </si>
  <si>
    <t>（0：独身、1：既婚）</t>
    <rPh sb="3" eb="5">
      <t>ドクシン</t>
    </rPh>
    <rPh sb="8" eb="10">
      <t>キコン</t>
    </rPh>
    <phoneticPr fontId="2"/>
  </si>
  <si>
    <t>（4）現在の年収（税込）</t>
    <rPh sb="3" eb="5">
      <t>ゲンザイ</t>
    </rPh>
    <rPh sb="6" eb="8">
      <t>ネンシュウ</t>
    </rPh>
    <rPh sb="9" eb="11">
      <t>ゼイコミ</t>
    </rPh>
    <phoneticPr fontId="2"/>
  </si>
  <si>
    <t>（１）前年末の残高（世帯合計）</t>
    <rPh sb="3" eb="6">
      <t>ゼンネンマツ</t>
    </rPh>
    <rPh sb="7" eb="9">
      <t>ザンダカ</t>
    </rPh>
    <rPh sb="10" eb="12">
      <t>セタイ</t>
    </rPh>
    <rPh sb="12" eb="14">
      <t>ゴウケイ</t>
    </rPh>
    <phoneticPr fontId="2"/>
  </si>
  <si>
    <t>５．住宅の情報</t>
    <rPh sb="2" eb="4">
      <t>ジュウタク</t>
    </rPh>
    <rPh sb="5" eb="7">
      <t>ジョウホウ</t>
    </rPh>
    <phoneticPr fontId="2"/>
  </si>
  <si>
    <t>６．その他の情報</t>
    <rPh sb="4" eb="5">
      <t>タ</t>
    </rPh>
    <rPh sb="6" eb="8">
      <t>ジョウホウ</t>
    </rPh>
    <phoneticPr fontId="2"/>
  </si>
  <si>
    <t>３．今後、出産予定の場合の情報</t>
    <rPh sb="2" eb="4">
      <t>コンゴ</t>
    </rPh>
    <rPh sb="5" eb="7">
      <t>シュッサン</t>
    </rPh>
    <rPh sb="7" eb="9">
      <t>ヨテイ</t>
    </rPh>
    <rPh sb="10" eb="12">
      <t>バアイ</t>
    </rPh>
    <rPh sb="13" eb="15">
      <t>ジョウホウ</t>
    </rPh>
    <phoneticPr fontId="2"/>
  </si>
  <si>
    <t>（1）出産後の妻の就労</t>
    <rPh sb="3" eb="5">
      <t>シュッサン</t>
    </rPh>
    <rPh sb="4" eb="5">
      <t>イマデ</t>
    </rPh>
    <rPh sb="5" eb="6">
      <t>ゴ</t>
    </rPh>
    <rPh sb="7" eb="8">
      <t>ツマ</t>
    </rPh>
    <rPh sb="9" eb="11">
      <t>シュウロウ</t>
    </rPh>
    <phoneticPr fontId="2"/>
  </si>
  <si>
    <t>万円（源泉徴収票の「支払金額」を入力）</t>
    <rPh sb="0" eb="2">
      <t>マンエン</t>
    </rPh>
    <rPh sb="3" eb="5">
      <t>ゲンセン</t>
    </rPh>
    <rPh sb="5" eb="7">
      <t>チョウシュウ</t>
    </rPh>
    <rPh sb="7" eb="8">
      <t>ヒョウ</t>
    </rPh>
    <rPh sb="10" eb="12">
      <t>シハライ</t>
    </rPh>
    <rPh sb="12" eb="14">
      <t>キンガク</t>
    </rPh>
    <rPh sb="16" eb="18">
      <t>ニュウリョク</t>
    </rPh>
    <phoneticPr fontId="2"/>
  </si>
  <si>
    <t>予定費用</t>
    <rPh sb="0" eb="2">
      <t>ヨテイ</t>
    </rPh>
    <rPh sb="2" eb="4">
      <t>ヒヨウ</t>
    </rPh>
    <phoneticPr fontId="2"/>
  </si>
  <si>
    <t>（3）リフォーム計画</t>
    <rPh sb="8" eb="10">
      <t>ケイカク</t>
    </rPh>
    <phoneticPr fontId="2"/>
  </si>
  <si>
    <t>　　　①予定年月（西暦）</t>
    <rPh sb="4" eb="6">
      <t>ヨテイ</t>
    </rPh>
    <rPh sb="6" eb="8">
      <t>ネンゲツ</t>
    </rPh>
    <rPh sb="9" eb="11">
      <t>セイレキ</t>
    </rPh>
    <phoneticPr fontId="2"/>
  </si>
  <si>
    <t>年</t>
    <rPh sb="0" eb="1">
      <t>ネン</t>
    </rPh>
    <phoneticPr fontId="2"/>
  </si>
  <si>
    <t>　　　②予定年月（西暦）</t>
    <rPh sb="4" eb="6">
      <t>ヨテイ</t>
    </rPh>
    <rPh sb="6" eb="8">
      <t>ネンゲツ</t>
    </rPh>
    <rPh sb="9" eb="11">
      <t>セイレキ</t>
    </rPh>
    <phoneticPr fontId="2"/>
  </si>
  <si>
    <t>　　　③予定年月（西暦）</t>
    <rPh sb="4" eb="6">
      <t>ヨテイ</t>
    </rPh>
    <rPh sb="6" eb="8">
      <t>ネンゲツ</t>
    </rPh>
    <rPh sb="9" eb="11">
      <t>セイレキ</t>
    </rPh>
    <phoneticPr fontId="2"/>
  </si>
  <si>
    <t>　　　④予定年月（西暦）</t>
    <rPh sb="4" eb="6">
      <t>ヨテイ</t>
    </rPh>
    <rPh sb="6" eb="8">
      <t>ネンゲツ</t>
    </rPh>
    <rPh sb="9" eb="11">
      <t>セイレキ</t>
    </rPh>
    <phoneticPr fontId="2"/>
  </si>
  <si>
    <t>リフォーム①</t>
    <phoneticPr fontId="2"/>
  </si>
  <si>
    <t>リフォーム②</t>
    <phoneticPr fontId="2"/>
  </si>
  <si>
    <t>リフォーム③</t>
    <phoneticPr fontId="2"/>
  </si>
  <si>
    <t>リフォーム④</t>
    <phoneticPr fontId="2"/>
  </si>
  <si>
    <t>（2）生命保険料（年間）</t>
    <rPh sb="3" eb="5">
      <t>セイメイ</t>
    </rPh>
    <rPh sb="5" eb="7">
      <t>ホケン</t>
    </rPh>
    <rPh sb="7" eb="8">
      <t>リョウ</t>
    </rPh>
    <rPh sb="9" eb="11">
      <t>ネンカン</t>
    </rPh>
    <phoneticPr fontId="2"/>
  </si>
  <si>
    <t>（3）損害保険料（年間）</t>
    <rPh sb="3" eb="5">
      <t>ソンガイ</t>
    </rPh>
    <rPh sb="5" eb="8">
      <t>ホケンリョウ</t>
    </rPh>
    <rPh sb="9" eb="11">
      <t>ネンカン</t>
    </rPh>
    <phoneticPr fontId="2"/>
  </si>
  <si>
    <t>・・・・・　ご使用前にお読みください　・・・・・</t>
    <rPh sb="7" eb="9">
      <t>シヨウ</t>
    </rPh>
    <rPh sb="9" eb="10">
      <t>マエ</t>
    </rPh>
    <rPh sb="12" eb="13">
      <t>ヨ</t>
    </rPh>
    <phoneticPr fontId="2"/>
  </si>
  <si>
    <t>操作の流れ</t>
    <rPh sb="0" eb="2">
      <t>ソウサ</t>
    </rPh>
    <rPh sb="3" eb="4">
      <t>ナガ</t>
    </rPh>
    <phoneticPr fontId="2"/>
  </si>
  <si>
    <t>”プロフィール”シートの黄色網掛け部分に必要事項を入力してください</t>
    <rPh sb="12" eb="14">
      <t>キイロ</t>
    </rPh>
    <rPh sb="14" eb="16">
      <t>アミカ</t>
    </rPh>
    <rPh sb="17" eb="19">
      <t>ブブン</t>
    </rPh>
    <rPh sb="20" eb="22">
      <t>ヒツヨウ</t>
    </rPh>
    <rPh sb="22" eb="24">
      <t>ジコウ</t>
    </rPh>
    <rPh sb="25" eb="27">
      <t>ニュウリョク</t>
    </rPh>
    <phoneticPr fontId="2"/>
  </si>
  <si>
    <t>（注意点）</t>
    <rPh sb="1" eb="4">
      <t>チュウイテン</t>
    </rPh>
    <phoneticPr fontId="2"/>
  </si>
  <si>
    <t>・各シートにはシート保護を施しておりますが、解除することができます（”仕様”シートはパスワードを設定しております）ので、</t>
    <rPh sb="1" eb="2">
      <t>カク</t>
    </rPh>
    <rPh sb="10" eb="12">
      <t>ホゴ</t>
    </rPh>
    <rPh sb="13" eb="14">
      <t>ホドコ</t>
    </rPh>
    <rPh sb="22" eb="24">
      <t>カイジョ</t>
    </rPh>
    <rPh sb="35" eb="37">
      <t>シヨウ</t>
    </rPh>
    <rPh sb="48" eb="50">
      <t>セッテイ</t>
    </rPh>
    <phoneticPr fontId="2"/>
  </si>
  <si>
    <t xml:space="preserve"> 予め設定した計算式、数値を修正できます。修正を行なった場合は、上書き保存をしないようご注意ください</t>
    <rPh sb="1" eb="2">
      <t>アラカジ</t>
    </rPh>
    <rPh sb="3" eb="5">
      <t>セッテイ</t>
    </rPh>
    <rPh sb="7" eb="9">
      <t>ケイサン</t>
    </rPh>
    <rPh sb="9" eb="10">
      <t>シキ</t>
    </rPh>
    <rPh sb="11" eb="13">
      <t>スウチ</t>
    </rPh>
    <rPh sb="14" eb="16">
      <t>シュウセイ</t>
    </rPh>
    <rPh sb="21" eb="23">
      <t>シュウセイ</t>
    </rPh>
    <rPh sb="24" eb="25">
      <t>オコ</t>
    </rPh>
    <rPh sb="28" eb="30">
      <t>バアイ</t>
    </rPh>
    <rPh sb="32" eb="34">
      <t>ウワガ</t>
    </rPh>
    <rPh sb="35" eb="37">
      <t>ホゾン</t>
    </rPh>
    <rPh sb="44" eb="46">
      <t>チュウイ</t>
    </rPh>
    <phoneticPr fontId="2"/>
  </si>
  <si>
    <t>ライフプランニングシートの特徴</t>
    <rPh sb="13" eb="15">
      <t>トクチョウ</t>
    </rPh>
    <phoneticPr fontId="2"/>
  </si>
  <si>
    <t>○</t>
    <phoneticPr fontId="2"/>
  </si>
  <si>
    <t>税金、社会保険料、年金等の金額は大凡の目安を知ることを目的としていますので、概算値としています</t>
    <rPh sb="0" eb="1">
      <t>ゼイ</t>
    </rPh>
    <rPh sb="1" eb="2">
      <t>キン</t>
    </rPh>
    <rPh sb="3" eb="5">
      <t>シャカイ</t>
    </rPh>
    <rPh sb="5" eb="8">
      <t>ホケンリョウ</t>
    </rPh>
    <rPh sb="9" eb="11">
      <t>ネンキン</t>
    </rPh>
    <rPh sb="11" eb="12">
      <t>トウ</t>
    </rPh>
    <rPh sb="13" eb="14">
      <t>キン</t>
    </rPh>
    <rPh sb="14" eb="15">
      <t>ガク</t>
    </rPh>
    <rPh sb="16" eb="18">
      <t>オオヨソ</t>
    </rPh>
    <rPh sb="19" eb="21">
      <t>メヤス</t>
    </rPh>
    <rPh sb="22" eb="23">
      <t>シ</t>
    </rPh>
    <rPh sb="27" eb="29">
      <t>モクテキ</t>
    </rPh>
    <rPh sb="38" eb="41">
      <t>ガイサンチ</t>
    </rPh>
    <phoneticPr fontId="2"/>
  </si>
  <si>
    <t>実際の受取額、支払額とは異なる場合がありますので、詳しく知りたい方は別途、法令・規定に沿って計算を行なってください</t>
    <rPh sb="0" eb="2">
      <t>ジッサイ</t>
    </rPh>
    <rPh sb="3" eb="5">
      <t>ウケトリ</t>
    </rPh>
    <rPh sb="5" eb="6">
      <t>ガク</t>
    </rPh>
    <rPh sb="7" eb="9">
      <t>シハライ</t>
    </rPh>
    <rPh sb="9" eb="10">
      <t>ガク</t>
    </rPh>
    <rPh sb="12" eb="13">
      <t>コト</t>
    </rPh>
    <rPh sb="15" eb="17">
      <t>バアイ</t>
    </rPh>
    <rPh sb="25" eb="26">
      <t>クワ</t>
    </rPh>
    <rPh sb="28" eb="29">
      <t>シ</t>
    </rPh>
    <rPh sb="32" eb="33">
      <t>カタ</t>
    </rPh>
    <rPh sb="34" eb="36">
      <t>ベット</t>
    </rPh>
    <rPh sb="37" eb="39">
      <t>ホウレイ</t>
    </rPh>
    <rPh sb="40" eb="42">
      <t>キテイ</t>
    </rPh>
    <rPh sb="43" eb="44">
      <t>ソ</t>
    </rPh>
    <rPh sb="46" eb="48">
      <t>ケイサン</t>
    </rPh>
    <rPh sb="49" eb="50">
      <t>オコ</t>
    </rPh>
    <phoneticPr fontId="2"/>
  </si>
  <si>
    <t>主な算出条件</t>
    <rPh sb="0" eb="1">
      <t>オモ</t>
    </rPh>
    <rPh sb="2" eb="4">
      <t>サンシュツ</t>
    </rPh>
    <rPh sb="4" eb="6">
      <t>ジョウケン</t>
    </rPh>
    <phoneticPr fontId="2"/>
  </si>
  <si>
    <t>著作権</t>
    <rPh sb="0" eb="3">
      <t>チョサクケン</t>
    </rPh>
    <phoneticPr fontId="2"/>
  </si>
  <si>
    <t>本ソフトウェアの著作権は明治安田ライフプランセンター株式会社（以下、「当社」といいます）に帰属します</t>
    <rPh sb="0" eb="1">
      <t>ホン</t>
    </rPh>
    <rPh sb="8" eb="11">
      <t>チョサクケン</t>
    </rPh>
    <rPh sb="12" eb="14">
      <t>メイジ</t>
    </rPh>
    <rPh sb="14" eb="16">
      <t>ヤスダ</t>
    </rPh>
    <rPh sb="26" eb="28">
      <t>カブシキ</t>
    </rPh>
    <rPh sb="28" eb="30">
      <t>カイシャ</t>
    </rPh>
    <rPh sb="31" eb="33">
      <t>イカ</t>
    </rPh>
    <rPh sb="35" eb="37">
      <t>トウシャ</t>
    </rPh>
    <rPh sb="45" eb="47">
      <t>キゾク</t>
    </rPh>
    <phoneticPr fontId="2"/>
  </si>
  <si>
    <t>本ソフトウェアの無断複写・複製・転載または、転売することを禁止します</t>
    <rPh sb="0" eb="1">
      <t>ホン</t>
    </rPh>
    <rPh sb="8" eb="10">
      <t>ムダン</t>
    </rPh>
    <rPh sb="10" eb="12">
      <t>フクシャ</t>
    </rPh>
    <rPh sb="13" eb="15">
      <t>フクセイ</t>
    </rPh>
    <rPh sb="16" eb="18">
      <t>テンサイ</t>
    </rPh>
    <rPh sb="22" eb="24">
      <t>テンバイ</t>
    </rPh>
    <rPh sb="29" eb="31">
      <t>キンシ</t>
    </rPh>
    <phoneticPr fontId="2"/>
  </si>
  <si>
    <t>免責事項</t>
    <rPh sb="0" eb="4">
      <t>メンセキジコウ</t>
    </rPh>
    <phoneticPr fontId="2"/>
  </si>
  <si>
    <t>本ソフトウェアが保有する内容の合法性や道徳性、動作の確実性などについて当社は一切保証いたしません。本ソフトウェアの利用・活用は、
利用者の自己の責任と費用により行なってください</t>
    <rPh sb="0" eb="1">
      <t>ホン</t>
    </rPh>
    <rPh sb="8" eb="10">
      <t>ホユウ</t>
    </rPh>
    <rPh sb="12" eb="14">
      <t>ナイヨウ</t>
    </rPh>
    <rPh sb="15" eb="18">
      <t>ゴウホウセイ</t>
    </rPh>
    <rPh sb="19" eb="22">
      <t>ドウトクセイ</t>
    </rPh>
    <rPh sb="23" eb="25">
      <t>ドウサ</t>
    </rPh>
    <rPh sb="26" eb="29">
      <t>カクジツセイ</t>
    </rPh>
    <rPh sb="35" eb="37">
      <t>トウシャ</t>
    </rPh>
    <rPh sb="38" eb="40">
      <t>イッサイ</t>
    </rPh>
    <rPh sb="40" eb="42">
      <t>ホショウ</t>
    </rPh>
    <rPh sb="49" eb="50">
      <t>ホン</t>
    </rPh>
    <rPh sb="57" eb="59">
      <t>リヨウ</t>
    </rPh>
    <rPh sb="60" eb="62">
      <t>カツヨウ</t>
    </rPh>
    <rPh sb="65" eb="68">
      <t>リヨウシャ</t>
    </rPh>
    <rPh sb="69" eb="71">
      <t>ジコ</t>
    </rPh>
    <rPh sb="72" eb="74">
      <t>セキニン</t>
    </rPh>
    <rPh sb="75" eb="77">
      <t>ヒヨウ</t>
    </rPh>
    <rPh sb="80" eb="81">
      <t>オコ</t>
    </rPh>
    <phoneticPr fontId="2"/>
  </si>
  <si>
    <t>当社は通常必要とされるレベルのウイルスチェックは実施しておりますが、完全であることを保証するものではありません</t>
    <rPh sb="0" eb="2">
      <t>トウシャ</t>
    </rPh>
    <rPh sb="3" eb="5">
      <t>ツウジョウ</t>
    </rPh>
    <rPh sb="5" eb="7">
      <t>ヒツヨウ</t>
    </rPh>
    <rPh sb="24" eb="26">
      <t>ジッシ</t>
    </rPh>
    <rPh sb="34" eb="36">
      <t>カンゼン</t>
    </rPh>
    <rPh sb="42" eb="44">
      <t>ホショウ</t>
    </rPh>
    <phoneticPr fontId="2"/>
  </si>
  <si>
    <t>本ソフトウェアの利用もしくは利用不能に関して生じた損害につき、当社はいかなる責任も負わないものとします</t>
    <rPh sb="0" eb="1">
      <t>ホン</t>
    </rPh>
    <rPh sb="8" eb="10">
      <t>リヨウ</t>
    </rPh>
    <rPh sb="14" eb="16">
      <t>リヨウ</t>
    </rPh>
    <rPh sb="16" eb="18">
      <t>フノウ</t>
    </rPh>
    <rPh sb="19" eb="20">
      <t>カン</t>
    </rPh>
    <rPh sb="22" eb="23">
      <t>ショウ</t>
    </rPh>
    <rPh sb="25" eb="27">
      <t>ソンガイ</t>
    </rPh>
    <rPh sb="31" eb="33">
      <t>トウシャ</t>
    </rPh>
    <rPh sb="38" eb="40">
      <t>セキニン</t>
    </rPh>
    <rPh sb="41" eb="42">
      <t>オ</t>
    </rPh>
    <phoneticPr fontId="2"/>
  </si>
  <si>
    <t>本ソフトウェアにおいて、税、社会保険料、給付金等の法令、規定等により決定される金額は一定の条件下での概算値を表しておりますので、
それらの金額の正確性を保証するものではありません</t>
    <rPh sb="0" eb="1">
      <t>ホン</t>
    </rPh>
    <rPh sb="12" eb="13">
      <t>ゼイ</t>
    </rPh>
    <rPh sb="14" eb="16">
      <t>シャカイ</t>
    </rPh>
    <rPh sb="16" eb="19">
      <t>ホケンリョウ</t>
    </rPh>
    <rPh sb="20" eb="23">
      <t>キュウフキン</t>
    </rPh>
    <rPh sb="23" eb="24">
      <t>トウ</t>
    </rPh>
    <rPh sb="25" eb="27">
      <t>ホウレイ</t>
    </rPh>
    <rPh sb="28" eb="30">
      <t>キテイ</t>
    </rPh>
    <rPh sb="30" eb="31">
      <t>トウ</t>
    </rPh>
    <rPh sb="34" eb="36">
      <t>ケッテイ</t>
    </rPh>
    <rPh sb="39" eb="41">
      <t>キンガク</t>
    </rPh>
    <rPh sb="42" eb="44">
      <t>イッテイ</t>
    </rPh>
    <rPh sb="45" eb="48">
      <t>ジョウケンカ</t>
    </rPh>
    <rPh sb="50" eb="53">
      <t>ガイサンチ</t>
    </rPh>
    <rPh sb="54" eb="55">
      <t>アラワ</t>
    </rPh>
    <rPh sb="69" eb="71">
      <t>キンガク</t>
    </rPh>
    <rPh sb="72" eb="75">
      <t>セイカクセイ</t>
    </rPh>
    <rPh sb="76" eb="78">
      <t>ホショウ</t>
    </rPh>
    <phoneticPr fontId="2"/>
  </si>
  <si>
    <t>　　入力にあたっては、最新の源泉徴収票、ねんきん定期便などを使用してください</t>
    <rPh sb="2" eb="4">
      <t>ニュウリョク</t>
    </rPh>
    <rPh sb="11" eb="13">
      <t>サイシン</t>
    </rPh>
    <rPh sb="14" eb="16">
      <t>ゲンセン</t>
    </rPh>
    <rPh sb="16" eb="18">
      <t>チョウシュウ</t>
    </rPh>
    <rPh sb="18" eb="19">
      <t>ヒョウ</t>
    </rPh>
    <rPh sb="24" eb="27">
      <t>テイキビン</t>
    </rPh>
    <rPh sb="30" eb="32">
      <t>シヨウ</t>
    </rPh>
    <phoneticPr fontId="2"/>
  </si>
  <si>
    <t>給与以外に収入がある場合は”収入内訳”シートの「その他」に入力してください</t>
    <rPh sb="0" eb="2">
      <t>キュウヨ</t>
    </rPh>
    <rPh sb="2" eb="4">
      <t>イガイ</t>
    </rPh>
    <rPh sb="5" eb="7">
      <t>シュウニュウ</t>
    </rPh>
    <rPh sb="10" eb="12">
      <t>バアイ</t>
    </rPh>
    <rPh sb="14" eb="16">
      <t>シュウニュウ</t>
    </rPh>
    <rPh sb="16" eb="18">
      <t>ウチワケ</t>
    </rPh>
    <rPh sb="26" eb="27">
      <t>タ</t>
    </rPh>
    <rPh sb="29" eb="31">
      <t>ニュウリョク</t>
    </rPh>
    <phoneticPr fontId="2"/>
  </si>
  <si>
    <t>”プランニングシート”に「ライフイベント」、趣味・自己啓発等の支出を入力してください</t>
    <rPh sb="22" eb="24">
      <t>シュミ</t>
    </rPh>
    <rPh sb="25" eb="27">
      <t>ジコ</t>
    </rPh>
    <rPh sb="27" eb="29">
      <t>ケイハツ</t>
    </rPh>
    <rPh sb="29" eb="30">
      <t>トウ</t>
    </rPh>
    <rPh sb="31" eb="33">
      <t>シシュツ</t>
    </rPh>
    <rPh sb="34" eb="36">
      <t>ニュウリョク</t>
    </rPh>
    <phoneticPr fontId="2"/>
  </si>
  <si>
    <t>現在から、２５年間の収支を把握することを目的としています</t>
    <rPh sb="0" eb="2">
      <t>ゲンザイ</t>
    </rPh>
    <rPh sb="7" eb="9">
      <t>ネンカン</t>
    </rPh>
    <rPh sb="10" eb="12">
      <t>シュウシ</t>
    </rPh>
    <rPh sb="13" eb="15">
      <t>ハアク</t>
    </rPh>
    <rPh sb="20" eb="22">
      <t>モクテキ</t>
    </rPh>
    <phoneticPr fontId="2"/>
  </si>
  <si>
    <t>○</t>
    <phoneticPr fontId="2"/>
  </si>
  <si>
    <t>また、それらの金額の算出にあたっては、いくつかの仮定条件を前提としています（下記「主な算出条件」ご参照）</t>
    <rPh sb="7" eb="8">
      <t>キン</t>
    </rPh>
    <rPh sb="8" eb="9">
      <t>ガク</t>
    </rPh>
    <rPh sb="10" eb="12">
      <t>サンシュツ</t>
    </rPh>
    <rPh sb="24" eb="26">
      <t>カテイ</t>
    </rPh>
    <rPh sb="26" eb="28">
      <t>ジョウケン</t>
    </rPh>
    <rPh sb="29" eb="31">
      <t>ゼンテイ</t>
    </rPh>
    <rPh sb="38" eb="40">
      <t>カキ</t>
    </rPh>
    <rPh sb="41" eb="42">
      <t>オモ</t>
    </rPh>
    <rPh sb="43" eb="45">
      <t>サンシュツ</t>
    </rPh>
    <rPh sb="45" eb="47">
      <t>ジョウケン</t>
    </rPh>
    <rPh sb="49" eb="51">
      <t>サンショウ</t>
    </rPh>
    <phoneticPr fontId="2"/>
  </si>
  <si>
    <t>出産の年は妻は収入をゼロとし、育児休業給付金が年収の２／３の金額が支給されることとしています</t>
    <rPh sb="0" eb="2">
      <t>シュッサン</t>
    </rPh>
    <rPh sb="3" eb="4">
      <t>トシ</t>
    </rPh>
    <rPh sb="5" eb="6">
      <t>ツマ</t>
    </rPh>
    <rPh sb="7" eb="9">
      <t>シュウニュウ</t>
    </rPh>
    <rPh sb="15" eb="17">
      <t>イクジ</t>
    </rPh>
    <rPh sb="17" eb="19">
      <t>キュウギョウ</t>
    </rPh>
    <rPh sb="19" eb="22">
      <t>キュウフキン</t>
    </rPh>
    <rPh sb="23" eb="25">
      <t>ネンシュウ</t>
    </rPh>
    <rPh sb="30" eb="32">
      <t>キンガク</t>
    </rPh>
    <rPh sb="33" eb="35">
      <t>シキュウ</t>
    </rPh>
    <phoneticPr fontId="2"/>
  </si>
  <si>
    <t>単身者の日常生活費は２人以上世帯の65％程度としています</t>
    <rPh sb="0" eb="3">
      <t>タンシンシャ</t>
    </rPh>
    <rPh sb="4" eb="6">
      <t>ニチジョウ</t>
    </rPh>
    <rPh sb="6" eb="8">
      <t>セイカツ</t>
    </rPh>
    <rPh sb="8" eb="9">
      <t>ヒ</t>
    </rPh>
    <rPh sb="11" eb="14">
      <t>ニンイジョウ</t>
    </rPh>
    <rPh sb="14" eb="16">
      <t>セタイ</t>
    </rPh>
    <rPh sb="20" eb="22">
      <t>テイド</t>
    </rPh>
    <phoneticPr fontId="2"/>
  </si>
  <si>
    <t>万円（一般財形等の積立貯蓄）</t>
    <phoneticPr fontId="2"/>
  </si>
  <si>
    <t>再雇用後の賃金</t>
    <rPh sb="0" eb="3">
      <t>サイコヨウ</t>
    </rPh>
    <rPh sb="3" eb="4">
      <t>ゴ</t>
    </rPh>
    <rPh sb="5" eb="7">
      <t>チンギン</t>
    </rPh>
    <phoneticPr fontId="2"/>
  </si>
  <si>
    <t>月給</t>
    <rPh sb="0" eb="2">
      <t>ゲッキュウ</t>
    </rPh>
    <phoneticPr fontId="2"/>
  </si>
  <si>
    <t>ボーナス</t>
    <phoneticPr fontId="2"/>
  </si>
  <si>
    <t>万円／月</t>
    <rPh sb="0" eb="2">
      <t>マンエン</t>
    </rPh>
    <rPh sb="3" eb="4">
      <t>ツキ</t>
    </rPh>
    <phoneticPr fontId="2"/>
  </si>
  <si>
    <t>万円／回</t>
    <rPh sb="0" eb="2">
      <t>マンエン</t>
    </rPh>
    <rPh sb="3" eb="4">
      <t>カイ</t>
    </rPh>
    <phoneticPr fontId="2"/>
  </si>
  <si>
    <t>加給年金（本人）</t>
    <rPh sb="0" eb="2">
      <t>カキュウ</t>
    </rPh>
    <rPh sb="2" eb="4">
      <t>ネンキン</t>
    </rPh>
    <rPh sb="5" eb="7">
      <t>ホンニン</t>
    </rPh>
    <phoneticPr fontId="2"/>
  </si>
  <si>
    <t>加給年金（配偶者）</t>
    <rPh sb="0" eb="2">
      <t>カキュウ</t>
    </rPh>
    <rPh sb="2" eb="4">
      <t>ネンキン</t>
    </rPh>
    <rPh sb="5" eb="8">
      <t>ハイグウシャ</t>
    </rPh>
    <phoneticPr fontId="2"/>
  </si>
  <si>
    <t>（0：働かない、１：働く）</t>
    <rPh sb="3" eb="4">
      <t>ハタラ</t>
    </rPh>
    <rPh sb="10" eb="11">
      <t>ハタラ</t>
    </rPh>
    <phoneticPr fontId="2"/>
  </si>
  <si>
    <t>退職手当</t>
    <rPh sb="0" eb="2">
      <t>タイショク</t>
    </rPh>
    <rPh sb="2" eb="4">
      <t>テアテ</t>
    </rPh>
    <phoneticPr fontId="2"/>
  </si>
  <si>
    <t>出産費</t>
    <rPh sb="0" eb="2">
      <t>シュッサン</t>
    </rPh>
    <rPh sb="2" eb="3">
      <t>ヒ</t>
    </rPh>
    <phoneticPr fontId="2"/>
  </si>
  <si>
    <t>育児休業手当金</t>
    <rPh sb="0" eb="2">
      <t>イクジ</t>
    </rPh>
    <rPh sb="2" eb="4">
      <t>キュウギョウ</t>
    </rPh>
    <rPh sb="4" eb="6">
      <t>テアテ</t>
    </rPh>
    <rPh sb="6" eb="7">
      <t>キン</t>
    </rPh>
    <phoneticPr fontId="2"/>
  </si>
  <si>
    <t>退職金計算</t>
    <rPh sb="0" eb="3">
      <t>タイショクキン</t>
    </rPh>
    <rPh sb="3" eb="5">
      <t>ケイサン</t>
    </rPh>
    <phoneticPr fontId="2"/>
  </si>
  <si>
    <t>１．「給与明細」より入力</t>
    <rPh sb="3" eb="5">
      <t>キュウヨ</t>
    </rPh>
    <rPh sb="5" eb="7">
      <t>メイサイ</t>
    </rPh>
    <rPh sb="10" eb="12">
      <t>ニュウリョク</t>
    </rPh>
    <phoneticPr fontId="2"/>
  </si>
  <si>
    <t>勤続年数</t>
    <rPh sb="0" eb="2">
      <t>キンゾク</t>
    </rPh>
    <rPh sb="2" eb="4">
      <t>ネンスウ</t>
    </rPh>
    <phoneticPr fontId="2"/>
  </si>
  <si>
    <t>本人</t>
    <rPh sb="0" eb="2">
      <t>ホンニン</t>
    </rPh>
    <phoneticPr fontId="2"/>
  </si>
  <si>
    <t>配偶者（公務員の場合）</t>
    <rPh sb="0" eb="3">
      <t>ハイグウシャ</t>
    </rPh>
    <rPh sb="4" eb="7">
      <t>コウムイン</t>
    </rPh>
    <rPh sb="8" eb="10">
      <t>バアイ</t>
    </rPh>
    <phoneticPr fontId="2"/>
  </si>
  <si>
    <t>（1）給料月額</t>
    <rPh sb="3" eb="5">
      <t>キュウリョウ</t>
    </rPh>
    <rPh sb="5" eb="7">
      <t>ゲツガク</t>
    </rPh>
    <phoneticPr fontId="2"/>
  </si>
  <si>
    <t>円</t>
    <rPh sb="0" eb="1">
      <t>エン</t>
    </rPh>
    <phoneticPr fontId="2"/>
  </si>
  <si>
    <t>支給率</t>
    <rPh sb="0" eb="3">
      <t>シキュウリツ</t>
    </rPh>
    <phoneticPr fontId="2"/>
  </si>
  <si>
    <t>円（教職員の方のみ）</t>
    <rPh sb="0" eb="1">
      <t>エン</t>
    </rPh>
    <rPh sb="2" eb="5">
      <t>キョウショクイン</t>
    </rPh>
    <rPh sb="6" eb="7">
      <t>カタ</t>
    </rPh>
    <phoneticPr fontId="2"/>
  </si>
  <si>
    <t>（3）給料の調整額</t>
    <rPh sb="3" eb="5">
      <t>キュウリョウ</t>
    </rPh>
    <rPh sb="6" eb="8">
      <t>チョウセイ</t>
    </rPh>
    <rPh sb="8" eb="9">
      <t>ガク</t>
    </rPh>
    <phoneticPr fontId="2"/>
  </si>
  <si>
    <t>２．その他</t>
    <rPh sb="4" eb="5">
      <t>タ</t>
    </rPh>
    <phoneticPr fontId="2"/>
  </si>
  <si>
    <t>（1）採用時の満年齢</t>
    <rPh sb="3" eb="6">
      <t>サイヨウジ</t>
    </rPh>
    <rPh sb="7" eb="8">
      <t>マン</t>
    </rPh>
    <rPh sb="8" eb="10">
      <t>ネンレイ</t>
    </rPh>
    <phoneticPr fontId="2"/>
  </si>
  <si>
    <t>現在年齢</t>
    <rPh sb="0" eb="2">
      <t>ゲンザイ</t>
    </rPh>
    <rPh sb="2" eb="4">
      <t>ネンレイ</t>
    </rPh>
    <phoneticPr fontId="2"/>
  </si>
  <si>
    <t>仮計算（５５歳以上の方）</t>
    <rPh sb="0" eb="1">
      <t>カリ</t>
    </rPh>
    <rPh sb="1" eb="3">
      <t>ケイサン</t>
    </rPh>
    <phoneticPr fontId="2"/>
  </si>
  <si>
    <t>仮計算（40歳から５４歳の方）</t>
    <rPh sb="0" eb="1">
      <t>カリ</t>
    </rPh>
    <rPh sb="1" eb="3">
      <t>ケイサン</t>
    </rPh>
    <phoneticPr fontId="2"/>
  </si>
  <si>
    <t>仮計算（30歳から３９歳の方）</t>
    <rPh sb="0" eb="1">
      <t>カリ</t>
    </rPh>
    <rPh sb="1" eb="3">
      <t>ケイサン</t>
    </rPh>
    <phoneticPr fontId="2"/>
  </si>
  <si>
    <t>（0：公務員、1：公務員以外（無職含む））</t>
    <rPh sb="3" eb="6">
      <t>コウムイン</t>
    </rPh>
    <rPh sb="9" eb="12">
      <t>コウムイン</t>
    </rPh>
    <rPh sb="12" eb="14">
      <t>イガイ</t>
    </rPh>
    <rPh sb="15" eb="17">
      <t>ムショク</t>
    </rPh>
    <rPh sb="17" eb="18">
      <t>フク</t>
    </rPh>
    <phoneticPr fontId="2"/>
  </si>
  <si>
    <t>（3）職業</t>
    <rPh sb="3" eb="5">
      <t>ショクギョウ</t>
    </rPh>
    <phoneticPr fontId="2"/>
  </si>
  <si>
    <t>適用退職金</t>
    <rPh sb="0" eb="2">
      <t>テキヨウ</t>
    </rPh>
    <rPh sb="2" eb="5">
      <t>タイショクキン</t>
    </rPh>
    <phoneticPr fontId="2"/>
  </si>
  <si>
    <t>3.本人のその他収入</t>
    <rPh sb="7" eb="8">
      <t>タ</t>
    </rPh>
    <rPh sb="8" eb="10">
      <t>シュウニュウ</t>
    </rPh>
    <phoneticPr fontId="2"/>
  </si>
  <si>
    <t>4.給与等</t>
    <rPh sb="2" eb="4">
      <t>キュウヨ</t>
    </rPh>
    <rPh sb="4" eb="5">
      <t>トウ</t>
    </rPh>
    <phoneticPr fontId="2"/>
  </si>
  <si>
    <t>5.公的年金等</t>
    <rPh sb="2" eb="4">
      <t>コウテキ</t>
    </rPh>
    <rPh sb="4" eb="6">
      <t>ネンキン</t>
    </rPh>
    <rPh sb="6" eb="7">
      <t>トウ</t>
    </rPh>
    <phoneticPr fontId="2"/>
  </si>
  <si>
    <t>6.配偶者のその他収入</t>
    <rPh sb="8" eb="9">
      <t>タ</t>
    </rPh>
    <rPh sb="9" eb="11">
      <t>シュウニュウ</t>
    </rPh>
    <phoneticPr fontId="2"/>
  </si>
  <si>
    <t>7.夫婦のその他収入</t>
    <rPh sb="2" eb="4">
      <t>フウフ</t>
    </rPh>
    <rPh sb="7" eb="8">
      <t>タ</t>
    </rPh>
    <rPh sb="8" eb="10">
      <t>シュウニュウ</t>
    </rPh>
    <phoneticPr fontId="2"/>
  </si>
  <si>
    <t>8.収入合計</t>
    <rPh sb="2" eb="4">
      <t>シュウニュウ</t>
    </rPh>
    <rPh sb="4" eb="6">
      <t>ゴウケイ</t>
    </rPh>
    <phoneticPr fontId="2"/>
  </si>
  <si>
    <t>9.日常生活費</t>
    <rPh sb="2" eb="4">
      <t>ニチジョウ</t>
    </rPh>
    <rPh sb="4" eb="6">
      <t>セイカツ</t>
    </rPh>
    <rPh sb="6" eb="7">
      <t>ヒ</t>
    </rPh>
    <phoneticPr fontId="2"/>
  </si>
  <si>
    <t>10.結婚費用</t>
    <rPh sb="3" eb="5">
      <t>ケッコン</t>
    </rPh>
    <rPh sb="5" eb="7">
      <t>ヒヨウ</t>
    </rPh>
    <phoneticPr fontId="2"/>
  </si>
  <si>
    <t>11.出産費用</t>
    <rPh sb="3" eb="5">
      <t>シュッサン</t>
    </rPh>
    <rPh sb="5" eb="7">
      <t>ヒヨウ</t>
    </rPh>
    <phoneticPr fontId="2"/>
  </si>
  <si>
    <t>12.保育・教育費</t>
    <rPh sb="3" eb="5">
      <t>ホイク</t>
    </rPh>
    <rPh sb="6" eb="9">
      <t>キョウイクヒ</t>
    </rPh>
    <phoneticPr fontId="2"/>
  </si>
  <si>
    <t>13.住宅費</t>
    <rPh sb="3" eb="6">
      <t>ジュウタクヒ</t>
    </rPh>
    <phoneticPr fontId="2"/>
  </si>
  <si>
    <t>14.趣味</t>
    <rPh sb="3" eb="5">
      <t>シュミ</t>
    </rPh>
    <phoneticPr fontId="2"/>
  </si>
  <si>
    <t>15.レジャー</t>
    <phoneticPr fontId="2"/>
  </si>
  <si>
    <t>16.自己啓発</t>
    <rPh sb="3" eb="5">
      <t>ジコ</t>
    </rPh>
    <rPh sb="5" eb="7">
      <t>ケイハツ</t>
    </rPh>
    <phoneticPr fontId="2"/>
  </si>
  <si>
    <t>17.一時的支出</t>
    <rPh sb="3" eb="6">
      <t>イチジテキ</t>
    </rPh>
    <rPh sb="6" eb="8">
      <t>シシュツ</t>
    </rPh>
    <phoneticPr fontId="2"/>
  </si>
  <si>
    <t>18.生命保険料</t>
    <rPh sb="3" eb="5">
      <t>セイメイ</t>
    </rPh>
    <rPh sb="5" eb="7">
      <t>ホケン</t>
    </rPh>
    <rPh sb="7" eb="8">
      <t>リョウ</t>
    </rPh>
    <phoneticPr fontId="2"/>
  </si>
  <si>
    <t>19.損害保険料</t>
    <rPh sb="3" eb="5">
      <t>ソンガイ</t>
    </rPh>
    <rPh sb="5" eb="7">
      <t>ホケン</t>
    </rPh>
    <rPh sb="7" eb="8">
      <t>リョウ</t>
    </rPh>
    <phoneticPr fontId="2"/>
  </si>
  <si>
    <t>21.その他</t>
    <rPh sb="5" eb="6">
      <t>タ</t>
    </rPh>
    <phoneticPr fontId="2"/>
  </si>
  <si>
    <t>22.一般の貯蓄（年間積立額）</t>
    <rPh sb="3" eb="5">
      <t>イッパン</t>
    </rPh>
    <rPh sb="6" eb="8">
      <t>チョチク</t>
    </rPh>
    <rPh sb="9" eb="11">
      <t>ネンカン</t>
    </rPh>
    <rPh sb="11" eb="13">
      <t>ツミタテ</t>
    </rPh>
    <rPh sb="13" eb="14">
      <t>ガク</t>
    </rPh>
    <phoneticPr fontId="2"/>
  </si>
  <si>
    <t>22.老後の貯蓄（年間積立額）</t>
    <rPh sb="3" eb="5">
      <t>ロウゴ</t>
    </rPh>
    <rPh sb="6" eb="8">
      <t>チョチク</t>
    </rPh>
    <rPh sb="9" eb="11">
      <t>ネンカン</t>
    </rPh>
    <rPh sb="11" eb="13">
      <t>ツミタテ</t>
    </rPh>
    <rPh sb="13" eb="14">
      <t>ガク</t>
    </rPh>
    <phoneticPr fontId="2"/>
  </si>
  <si>
    <t>23.支出合計（貯蓄積立額も含む）</t>
    <rPh sb="3" eb="5">
      <t>シシュツ</t>
    </rPh>
    <rPh sb="5" eb="7">
      <t>ゴウケイ</t>
    </rPh>
    <rPh sb="8" eb="10">
      <t>チョチク</t>
    </rPh>
    <rPh sb="10" eb="12">
      <t>ツミタテ</t>
    </rPh>
    <rPh sb="12" eb="13">
      <t>ガク</t>
    </rPh>
    <rPh sb="14" eb="15">
      <t>フク</t>
    </rPh>
    <phoneticPr fontId="2"/>
  </si>
  <si>
    <t>24.年間収支額　（8）－（23）</t>
    <rPh sb="3" eb="5">
      <t>ネンカン</t>
    </rPh>
    <rPh sb="5" eb="7">
      <t>シュウシ</t>
    </rPh>
    <rPh sb="7" eb="8">
      <t>ガク</t>
    </rPh>
    <phoneticPr fontId="2"/>
  </si>
  <si>
    <t>25.累計収支</t>
    <rPh sb="3" eb="5">
      <t>ルイケイ</t>
    </rPh>
    <rPh sb="5" eb="7">
      <t>シュウシ</t>
    </rPh>
    <phoneticPr fontId="2"/>
  </si>
  <si>
    <t>26.一般の貯蓄</t>
    <rPh sb="3" eb="5">
      <t>イッパン</t>
    </rPh>
    <rPh sb="6" eb="8">
      <t>チョチク</t>
    </rPh>
    <phoneticPr fontId="2"/>
  </si>
  <si>
    <t>27.老後の貯蓄</t>
    <rPh sb="3" eb="5">
      <t>ロウゴ</t>
    </rPh>
    <rPh sb="6" eb="8">
      <t>チョチク</t>
    </rPh>
    <phoneticPr fontId="2"/>
  </si>
  <si>
    <t>配偶者の給与上昇率</t>
    <rPh sb="0" eb="3">
      <t>ハイグウシャ</t>
    </rPh>
    <rPh sb="4" eb="6">
      <t>キュウヨ</t>
    </rPh>
    <rPh sb="6" eb="8">
      <t>ジョウショウ</t>
    </rPh>
    <rPh sb="8" eb="9">
      <t>リツ</t>
    </rPh>
    <phoneticPr fontId="2"/>
  </si>
  <si>
    <t>給与収入（税込）が１３０万円以上の場合、手取り収入は給与収入（税込）の８割程度としています</t>
    <rPh sb="0" eb="2">
      <t>キュウヨ</t>
    </rPh>
    <rPh sb="2" eb="4">
      <t>シュウニュウ</t>
    </rPh>
    <rPh sb="5" eb="7">
      <t>ゼイコミ</t>
    </rPh>
    <rPh sb="12" eb="16">
      <t>マンエンイジョウ</t>
    </rPh>
    <rPh sb="17" eb="19">
      <t>バアイ</t>
    </rPh>
    <rPh sb="20" eb="22">
      <t>テド</t>
    </rPh>
    <rPh sb="23" eb="25">
      <t>シュウニュウ</t>
    </rPh>
    <rPh sb="26" eb="28">
      <t>キュウヨ</t>
    </rPh>
    <rPh sb="28" eb="30">
      <t>シュウニュウ</t>
    </rPh>
    <rPh sb="31" eb="33">
      <t>ゼイコミ</t>
    </rPh>
    <rPh sb="36" eb="37">
      <t>ワリ</t>
    </rPh>
    <rPh sb="37" eb="39">
      <t>テイド</t>
    </rPh>
    <phoneticPr fontId="2"/>
  </si>
  <si>
    <t>○</t>
  </si>
  <si>
    <t>○</t>
    <phoneticPr fontId="2"/>
  </si>
  <si>
    <t>本人の給与の上昇率はモデル数値の上昇率を一律に適用しています</t>
    <rPh sb="0" eb="2">
      <t>ホンニン</t>
    </rPh>
    <rPh sb="3" eb="5">
      <t>キュウヨ</t>
    </rPh>
    <rPh sb="6" eb="8">
      <t>ジョウショウ</t>
    </rPh>
    <rPh sb="8" eb="9">
      <t>リツ</t>
    </rPh>
    <rPh sb="13" eb="15">
      <t>スウチ</t>
    </rPh>
    <rPh sb="16" eb="18">
      <t>ジョウショウ</t>
    </rPh>
    <rPh sb="18" eb="19">
      <t>リツ</t>
    </rPh>
    <rPh sb="20" eb="22">
      <t>イチリツ</t>
    </rPh>
    <rPh sb="23" eb="25">
      <t>テキヨウ</t>
    </rPh>
    <phoneticPr fontId="2"/>
  </si>
  <si>
    <t>配偶者が公務員の場合、給与の上昇率はモデル数値の上昇率を適用しています</t>
    <rPh sb="0" eb="3">
      <t>ハイグウシャ</t>
    </rPh>
    <rPh sb="4" eb="7">
      <t>コウムイン</t>
    </rPh>
    <rPh sb="8" eb="10">
      <t>バアイ</t>
    </rPh>
    <rPh sb="11" eb="13">
      <t>キュウヨ</t>
    </rPh>
    <rPh sb="14" eb="16">
      <t>ジョウショウ</t>
    </rPh>
    <rPh sb="16" eb="17">
      <t>リツ</t>
    </rPh>
    <rPh sb="21" eb="23">
      <t>スウチ</t>
    </rPh>
    <rPh sb="24" eb="26">
      <t>ジョウショウ</t>
    </rPh>
    <rPh sb="26" eb="27">
      <t>リツ</t>
    </rPh>
    <rPh sb="28" eb="30">
      <t>テキヨウ</t>
    </rPh>
    <phoneticPr fontId="2"/>
  </si>
  <si>
    <t>配偶者の勤務先が民間の場合、５1歳以後は上昇率を適用していません</t>
    <rPh sb="0" eb="3">
      <t>ハイグウシャ</t>
    </rPh>
    <rPh sb="4" eb="7">
      <t>キンムサキ</t>
    </rPh>
    <rPh sb="8" eb="10">
      <t>ミンカン</t>
    </rPh>
    <rPh sb="11" eb="13">
      <t>バアイ</t>
    </rPh>
    <rPh sb="16" eb="17">
      <t>サイ</t>
    </rPh>
    <rPh sb="17" eb="19">
      <t>イゴ</t>
    </rPh>
    <rPh sb="20" eb="22">
      <t>ジョウショウ</t>
    </rPh>
    <rPh sb="22" eb="23">
      <t>リツ</t>
    </rPh>
    <rPh sb="24" eb="26">
      <t>テキヨウ</t>
    </rPh>
    <phoneticPr fontId="2"/>
  </si>
  <si>
    <t>出産手当は一律４２万円としています</t>
    <rPh sb="0" eb="2">
      <t>シュッサン</t>
    </rPh>
    <rPh sb="2" eb="4">
      <t>テアテ</t>
    </rPh>
    <rPh sb="5" eb="7">
      <t>イチリツ</t>
    </rPh>
    <rPh sb="9" eb="11">
      <t>マンエン</t>
    </rPh>
    <phoneticPr fontId="2"/>
  </si>
  <si>
    <t>”退職手当計算”シートに月額給与、採用時の満年齢等を入力してください（配偶者が公務員の場合も同様に入力してください）</t>
    <rPh sb="1" eb="3">
      <t>タイショク</t>
    </rPh>
    <rPh sb="3" eb="5">
      <t>テアテ</t>
    </rPh>
    <rPh sb="5" eb="7">
      <t>ケイサン</t>
    </rPh>
    <rPh sb="12" eb="14">
      <t>ゲツガク</t>
    </rPh>
    <rPh sb="14" eb="16">
      <t>キュウヨ</t>
    </rPh>
    <rPh sb="17" eb="20">
      <t>サイヨウジ</t>
    </rPh>
    <rPh sb="21" eb="24">
      <t>マンネンレイ</t>
    </rPh>
    <rPh sb="24" eb="25">
      <t>トウ</t>
    </rPh>
    <rPh sb="26" eb="28">
      <t>ニュウリョク</t>
    </rPh>
    <rPh sb="35" eb="38">
      <t>ハイグウシャ</t>
    </rPh>
    <rPh sb="39" eb="42">
      <t>コウムイン</t>
    </rPh>
    <rPh sb="43" eb="45">
      <t>バアイ</t>
    </rPh>
    <rPh sb="46" eb="48">
      <t>ドウヨウ</t>
    </rPh>
    <rPh sb="49" eb="51">
      <t>ニュウリョク</t>
    </rPh>
    <phoneticPr fontId="2"/>
  </si>
  <si>
    <t>（2）教職調整額</t>
    <rPh sb="3" eb="5">
      <t>キョウショク</t>
    </rPh>
    <rPh sb="5" eb="7">
      <t>チョウセイ</t>
    </rPh>
    <rPh sb="7" eb="8">
      <t>ガク</t>
    </rPh>
    <phoneticPr fontId="2"/>
  </si>
  <si>
    <t>６０歳時年収</t>
    <rPh sb="2" eb="3">
      <t>サイ</t>
    </rPh>
    <rPh sb="3" eb="4">
      <t>ジ</t>
    </rPh>
    <rPh sb="4" eb="6">
      <t>ネンシュウ</t>
    </rPh>
    <phoneticPr fontId="2"/>
  </si>
  <si>
    <t>（7）老齢基礎年金額</t>
    <rPh sb="3" eb="5">
      <t>ロウレイ</t>
    </rPh>
    <rPh sb="5" eb="7">
      <t>キソ</t>
    </rPh>
    <rPh sb="7" eb="9">
      <t>ネンキン</t>
    </rPh>
    <rPh sb="9" eb="10">
      <t>ガク</t>
    </rPh>
    <phoneticPr fontId="2"/>
  </si>
  <si>
    <t>（8）老齢厚生年金額</t>
    <rPh sb="3" eb="5">
      <t>ロウレイ</t>
    </rPh>
    <rPh sb="5" eb="7">
      <t>コウセイ</t>
    </rPh>
    <rPh sb="7" eb="9">
      <t>ネンキン</t>
    </rPh>
    <rPh sb="9" eb="10">
      <t>ガク</t>
    </rPh>
    <phoneticPr fontId="2"/>
  </si>
  <si>
    <t>（6）定年年齢</t>
    <rPh sb="3" eb="5">
      <t>テイネン</t>
    </rPh>
    <rPh sb="5" eb="7">
      <t>ネンレイ</t>
    </rPh>
    <phoneticPr fontId="2"/>
  </si>
  <si>
    <r>
      <t>（7）退職一時金</t>
    </r>
    <r>
      <rPr>
        <b/>
        <sz val="12"/>
        <color theme="1"/>
        <rFont val="ＭＳ Ｐゴシック"/>
        <family val="3"/>
        <charset val="128"/>
        <scheme val="minor"/>
      </rPr>
      <t>（民間に勤務の場合）</t>
    </r>
    <rPh sb="3" eb="5">
      <t>タイショク</t>
    </rPh>
    <rPh sb="5" eb="8">
      <t>イチジキン</t>
    </rPh>
    <rPh sb="9" eb="11">
      <t>ミンカン</t>
    </rPh>
    <rPh sb="12" eb="14">
      <t>キンム</t>
    </rPh>
    <rPh sb="15" eb="17">
      <t>バアイ</t>
    </rPh>
    <phoneticPr fontId="2"/>
  </si>
  <si>
    <t>（8）老齢基礎年金額</t>
    <rPh sb="3" eb="5">
      <t>ロウレイ</t>
    </rPh>
    <rPh sb="5" eb="7">
      <t>キソ</t>
    </rPh>
    <rPh sb="7" eb="9">
      <t>ネンキン</t>
    </rPh>
    <rPh sb="9" eb="10">
      <t>ガク</t>
    </rPh>
    <phoneticPr fontId="2"/>
  </si>
  <si>
    <t>（9）老齢厚生年金額</t>
    <rPh sb="3" eb="5">
      <t>ロウレイ</t>
    </rPh>
    <rPh sb="5" eb="7">
      <t>コウセイ</t>
    </rPh>
    <rPh sb="7" eb="9">
      <t>ネンキン</t>
    </rPh>
    <rPh sb="9" eb="10">
      <t>ガク</t>
    </rPh>
    <phoneticPr fontId="2"/>
  </si>
  <si>
    <t>（０：持家、１：借家）</t>
    <rPh sb="3" eb="5">
      <t>モチイエ</t>
    </rPh>
    <rPh sb="8" eb="10">
      <t>シャクヤ</t>
    </rPh>
    <phoneticPr fontId="2"/>
  </si>
  <si>
    <t xml:space="preserve">  ※ 退職手当調整額は８号区分（調整月額32,500円）相当として計算しています</t>
    <rPh sb="4" eb="8">
      <t>タイショクテアテ</t>
    </rPh>
    <rPh sb="8" eb="11">
      <t>チョウセイガク</t>
    </rPh>
    <rPh sb="13" eb="16">
      <t>ゴウクブン</t>
    </rPh>
    <rPh sb="17" eb="21">
      <t>チョウセイゲツガク</t>
    </rPh>
    <rPh sb="27" eb="28">
      <t>エン</t>
    </rPh>
    <rPh sb="29" eb="31">
      <t>ソウトウ</t>
    </rPh>
    <rPh sb="34" eb="36">
      <t>ケイサン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</si>
</sst>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年&quot;"/>
    <numFmt numFmtId="177" formatCode="##&quot;月&quot;"/>
    <numFmt numFmtId="178" formatCode="##&quot;日&quot;"/>
    <numFmt numFmtId="179" formatCode="#,##0&quot;歳&quot;;&quot;&quot;;0&quot;歳&quot;"/>
    <numFmt numFmtId="180" formatCode="0_ "/>
    <numFmt numFmtId="181" formatCode="&quot;・&quot;General"/>
  </numFmts>
  <fonts count="4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b/>
      <sz val="16"/>
      <color theme="1"/>
      <name val="ＭＳ Ｐゴシック"/>
      <family val="3"/>
      <charset val="128"/>
      <scheme val="minor"/>
    </font>
    <font>
      <i/>
      <sz val="16"/>
      <color theme="1"/>
      <name val="ＭＳ Ｐゴシック"/>
      <family val="3"/>
      <charset val="128"/>
      <scheme val="minor"/>
    </font>
    <font>
      <sz val="11"/>
      <name val="HGSｺﾞｼｯｸM"/>
      <family val="3"/>
      <charset val="128"/>
    </font>
    <font>
      <sz val="8"/>
      <name val="HGSｺﾞｼｯｸM"/>
      <family val="3"/>
      <charset val="128"/>
    </font>
    <font>
      <sz val="10.5"/>
      <name val="HGSｺﾞｼｯｸM"/>
      <family val="3"/>
      <charset val="128"/>
    </font>
    <font>
      <sz val="12"/>
      <name val="HGSｺﾞｼｯｸM"/>
      <family val="3"/>
      <charset val="128"/>
    </font>
    <font>
      <sz val="11"/>
      <name val="ＭＳ Ｐゴシック"/>
      <family val="3"/>
      <charset val="128"/>
    </font>
    <font>
      <sz val="9"/>
      <name val="HGSｺﾞｼｯｸM"/>
      <family val="3"/>
      <charset val="128"/>
    </font>
    <font>
      <sz val="6"/>
      <name val="ＭＳ Ｐ明朝"/>
      <family val="1"/>
      <charset val="128"/>
    </font>
    <font>
      <sz val="9"/>
      <color theme="1"/>
      <name val="ＭＳ Ｐゴシック"/>
      <family val="2"/>
      <charset val="128"/>
      <scheme val="minor"/>
    </font>
    <font>
      <sz val="11"/>
      <color theme="1"/>
      <name val="ＭＳ Ｐゴシック"/>
      <family val="3"/>
      <charset val="128"/>
      <scheme val="minor"/>
    </font>
    <font>
      <sz val="8"/>
      <color theme="1"/>
      <name val="ＭＳ Ｐゴシック"/>
      <family val="2"/>
      <charset val="128"/>
      <scheme val="minor"/>
    </font>
    <font>
      <sz val="11"/>
      <color rgb="FFFF0000"/>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sz val="20"/>
      <color theme="1"/>
      <name val="ＭＳ Ｐゴシック"/>
      <family val="2"/>
      <charset val="128"/>
      <scheme val="minor"/>
    </font>
    <font>
      <sz val="18"/>
      <color theme="1"/>
      <name val="ＭＳ Ｐゴシック"/>
      <family val="2"/>
      <charset val="128"/>
      <scheme val="minor"/>
    </font>
    <font>
      <sz val="12"/>
      <color theme="1"/>
      <name val="ＭＳ Ｐゴシック"/>
      <family val="2"/>
      <charset val="128"/>
      <scheme val="minor"/>
    </font>
    <font>
      <sz val="8"/>
      <color theme="1"/>
      <name val="ＭＳ Ｐゴシック"/>
      <family val="3"/>
      <charset val="128"/>
      <scheme val="minor"/>
    </font>
    <font>
      <sz val="10"/>
      <name val="HGSｺﾞｼｯｸM"/>
      <family val="3"/>
      <charset val="128"/>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12"/>
      <name val="ＭＳ Ｐゴシック"/>
      <family val="2"/>
      <charset val="128"/>
      <scheme val="minor"/>
    </font>
    <font>
      <u/>
      <sz val="18"/>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8"/>
      <color theme="1"/>
      <name val="ＭＳ Ｐゴシック"/>
      <family val="3"/>
      <charset val="128"/>
      <scheme val="minor"/>
    </font>
    <font>
      <u/>
      <sz val="18"/>
      <color theme="1"/>
      <name val="ＭＳ Ｐゴシック"/>
      <family val="3"/>
      <charset val="128"/>
      <scheme val="minor"/>
    </font>
    <font>
      <b/>
      <sz val="10"/>
      <color theme="1"/>
      <name val="ＭＳ Ｐゴシック"/>
      <family val="3"/>
      <charset val="128"/>
      <scheme val="minor"/>
    </font>
    <font>
      <i/>
      <sz val="14"/>
      <color theme="1"/>
      <name val="ＭＳ Ｐゴシック"/>
      <family val="3"/>
      <charset val="128"/>
      <scheme val="minor"/>
    </font>
    <font>
      <sz val="6"/>
      <color theme="0"/>
      <name val="ＭＳ Ｐゴシック"/>
      <family val="2"/>
      <charset val="128"/>
      <scheme val="minor"/>
    </font>
    <font>
      <sz val="11"/>
      <color theme="0"/>
      <name val="ＭＳ Ｐゴシック"/>
      <family val="3"/>
      <charset val="128"/>
      <scheme val="minor"/>
    </font>
    <font>
      <b/>
      <sz val="10"/>
      <color rgb="FFFF0000"/>
      <name val="ＭＳ Ｐゴシック"/>
      <family val="3"/>
      <charset val="128"/>
      <scheme val="minor"/>
    </font>
    <font>
      <b/>
      <sz val="9"/>
      <color indexed="81"/>
      <name val="MS P ゴシック"/>
      <family val="3"/>
      <charset val="128"/>
    </font>
    <font>
      <sz val="9"/>
      <color rgb="FFFF0000"/>
      <name val="ＭＳ Ｐゴシック"/>
      <family val="2"/>
      <charset val="128"/>
      <scheme val="minor"/>
    </font>
  </fonts>
  <fills count="1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3" tint="0.59999389629810485"/>
        <bgColor indexed="64"/>
      </patternFill>
    </fill>
    <fill>
      <patternFill patternType="solid">
        <fgColor indexed="65"/>
        <bgColor indexed="64"/>
      </patternFill>
    </fill>
    <fill>
      <patternFill patternType="solid">
        <fgColor indexed="31"/>
        <bgColor indexed="64"/>
      </patternFill>
    </fill>
    <fill>
      <patternFill patternType="solid">
        <fgColor theme="6" tint="0.79998168889431442"/>
        <bgColor indexed="64"/>
      </patternFill>
    </fill>
    <fill>
      <patternFill patternType="solid">
        <fgColor rgb="FFCCCCFF"/>
        <bgColor indexed="64"/>
      </patternFill>
    </fill>
    <fill>
      <patternFill patternType="solid">
        <fgColor theme="8"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53">
    <xf numFmtId="0" fontId="0" fillId="0" borderId="0" xfId="0">
      <alignment vertical="center"/>
    </xf>
    <xf numFmtId="0" fontId="3" fillId="2" borderId="0" xfId="0" applyFont="1" applyFill="1">
      <alignment vertical="center"/>
    </xf>
    <xf numFmtId="0" fontId="0" fillId="2" borderId="0" xfId="0" applyFill="1">
      <alignment vertical="center"/>
    </xf>
    <xf numFmtId="0" fontId="4" fillId="0" borderId="0" xfId="0" applyFont="1">
      <alignment vertical="center"/>
    </xf>
    <xf numFmtId="176" fontId="5" fillId="3" borderId="1" xfId="0" applyNumberFormat="1" applyFont="1" applyFill="1" applyBorder="1" applyProtection="1">
      <alignment vertical="center"/>
      <protection locked="0"/>
    </xf>
    <xf numFmtId="177" fontId="5" fillId="3" borderId="1" xfId="0" applyNumberFormat="1" applyFont="1" applyFill="1" applyBorder="1" applyProtection="1">
      <alignment vertical="center"/>
      <protection locked="0"/>
    </xf>
    <xf numFmtId="178" fontId="5" fillId="3" borderId="1" xfId="0" applyNumberFormat="1" applyFont="1" applyFill="1" applyBorder="1" applyProtection="1">
      <alignment vertical="center"/>
      <protection locked="0"/>
    </xf>
    <xf numFmtId="10" fontId="0" fillId="0" borderId="0" xfId="2" applyNumberFormat="1" applyFont="1">
      <alignment vertical="center"/>
    </xf>
    <xf numFmtId="0" fontId="0" fillId="4" borderId="0" xfId="0" applyFill="1">
      <alignment vertical="center"/>
    </xf>
    <xf numFmtId="0" fontId="13" fillId="4" borderId="0" xfId="0" applyFont="1" applyFill="1" applyAlignment="1">
      <alignment horizontal="center"/>
    </xf>
    <xf numFmtId="0" fontId="0" fillId="4" borderId="0" xfId="0" applyFill="1" applyAlignment="1">
      <alignment vertical="center" shrinkToFit="1"/>
    </xf>
    <xf numFmtId="0" fontId="0" fillId="0" borderId="1" xfId="0" applyBorder="1">
      <alignment vertical="center"/>
    </xf>
    <xf numFmtId="0" fontId="0" fillId="4" borderId="1" xfId="0" applyFill="1" applyBorder="1">
      <alignment vertical="center"/>
    </xf>
    <xf numFmtId="0" fontId="18" fillId="0" borderId="0" xfId="0" applyFont="1">
      <alignment vertical="center"/>
    </xf>
    <xf numFmtId="0" fontId="4" fillId="0" borderId="0" xfId="0" applyFont="1" applyAlignment="1">
      <alignment horizontal="center" vertical="center"/>
    </xf>
    <xf numFmtId="176" fontId="4" fillId="3" borderId="1" xfId="0" applyNumberFormat="1" applyFont="1" applyFill="1" applyBorder="1" applyProtection="1">
      <alignment vertical="center"/>
      <protection locked="0"/>
    </xf>
    <xf numFmtId="0" fontId="4" fillId="3" borderId="1" xfId="0" applyFont="1" applyFill="1" applyBorder="1" applyAlignment="1" applyProtection="1">
      <alignment horizontal="center" vertical="center"/>
      <protection locked="0"/>
    </xf>
    <xf numFmtId="177" fontId="4" fillId="3" borderId="1" xfId="0" applyNumberFormat="1" applyFont="1" applyFill="1" applyBorder="1" applyProtection="1">
      <alignment vertical="center"/>
      <protection locked="0"/>
    </xf>
    <xf numFmtId="178" fontId="4" fillId="3" borderId="1" xfId="0" applyNumberFormat="1" applyFont="1" applyFill="1" applyBorder="1" applyProtection="1">
      <alignment vertical="center"/>
      <protection locked="0"/>
    </xf>
    <xf numFmtId="0" fontId="13" fillId="6" borderId="1" xfId="0" applyFont="1" applyFill="1" applyBorder="1" applyAlignment="1">
      <alignment horizontal="center"/>
    </xf>
    <xf numFmtId="0" fontId="13" fillId="6" borderId="1" xfId="0" applyFont="1" applyFill="1" applyBorder="1" applyAlignment="1">
      <alignment horizontal="right"/>
    </xf>
    <xf numFmtId="0" fontId="4" fillId="7" borderId="1" xfId="0" applyFont="1" applyFill="1" applyBorder="1" applyAlignment="1">
      <alignment horizontal="right" vertical="center"/>
    </xf>
    <xf numFmtId="0" fontId="7" fillId="7" borderId="9" xfId="0" applyFont="1" applyFill="1" applyBorder="1" applyAlignment="1" applyProtection="1">
      <alignment shrinkToFit="1"/>
      <protection locked="0"/>
    </xf>
    <xf numFmtId="0" fontId="7" fillId="7" borderId="13" xfId="0" applyFont="1" applyFill="1" applyBorder="1" applyAlignment="1" applyProtection="1">
      <alignment shrinkToFit="1"/>
      <protection locked="0"/>
    </xf>
    <xf numFmtId="0" fontId="7" fillId="7" borderId="12" xfId="0" applyFont="1" applyFill="1" applyBorder="1" applyAlignment="1" applyProtection="1">
      <alignment shrinkToFit="1"/>
      <protection locked="0"/>
    </xf>
    <xf numFmtId="0" fontId="4" fillId="3" borderId="1" xfId="0" applyFont="1" applyFill="1" applyBorder="1" applyAlignment="1" applyProtection="1">
      <alignment horizontal="right" vertical="center"/>
      <protection locked="0"/>
    </xf>
    <xf numFmtId="0" fontId="0" fillId="4" borderId="1" xfId="0" applyFill="1" applyBorder="1" applyAlignment="1">
      <alignment horizontal="center" vertical="center" shrinkToFit="1"/>
    </xf>
    <xf numFmtId="0" fontId="21" fillId="0" borderId="0" xfId="0" applyFont="1">
      <alignment vertical="center"/>
    </xf>
    <xf numFmtId="0" fontId="0" fillId="0" borderId="1" xfId="0" applyBorder="1" applyAlignment="1">
      <alignment horizontal="center" vertical="center"/>
    </xf>
    <xf numFmtId="0" fontId="0" fillId="0" borderId="1" xfId="0" applyBorder="1" applyAlignment="1">
      <alignment horizontal="right" vertical="center"/>
    </xf>
    <xf numFmtId="0" fontId="0" fillId="9" borderId="0" xfId="0" applyFill="1">
      <alignment vertical="center"/>
    </xf>
    <xf numFmtId="0" fontId="6" fillId="10" borderId="2" xfId="0" applyFont="1" applyFill="1" applyBorder="1" applyAlignment="1">
      <alignment horizontal="center"/>
    </xf>
    <xf numFmtId="0" fontId="6" fillId="10" borderId="3" xfId="0" applyFont="1" applyFill="1" applyBorder="1" applyAlignment="1">
      <alignment horizontal="center"/>
    </xf>
    <xf numFmtId="0" fontId="6" fillId="10" borderId="4" xfId="0" applyFont="1" applyFill="1" applyBorder="1" applyAlignment="1">
      <alignment horizontal="center"/>
    </xf>
    <xf numFmtId="0" fontId="0" fillId="9" borderId="1" xfId="0" applyFill="1" applyBorder="1">
      <alignment vertical="center"/>
    </xf>
    <xf numFmtId="0" fontId="15" fillId="9" borderId="0" xfId="0" applyFont="1" applyFill="1">
      <alignment vertical="center"/>
    </xf>
    <xf numFmtId="0" fontId="3" fillId="9" borderId="0" xfId="0" applyFont="1" applyFill="1">
      <alignment vertical="center"/>
    </xf>
    <xf numFmtId="0" fontId="25" fillId="9" borderId="0" xfId="0" applyFont="1" applyFill="1">
      <alignment vertical="center"/>
    </xf>
    <xf numFmtId="0" fontId="6" fillId="9" borderId="9" xfId="0" applyFont="1" applyFill="1" applyBorder="1" applyAlignment="1">
      <alignment horizontal="left"/>
    </xf>
    <xf numFmtId="0" fontId="24" fillId="9" borderId="9" xfId="0" applyFont="1" applyFill="1" applyBorder="1" applyAlignment="1">
      <alignment horizontal="left"/>
    </xf>
    <xf numFmtId="176" fontId="8" fillId="10" borderId="2" xfId="0" applyNumberFormat="1" applyFont="1" applyFill="1" applyBorder="1" applyAlignment="1">
      <alignment horizontal="center"/>
    </xf>
    <xf numFmtId="179" fontId="24" fillId="9" borderId="7" xfId="0" applyNumberFormat="1" applyFont="1" applyFill="1" applyBorder="1" applyAlignment="1">
      <alignment horizontal="right" shrinkToFit="1"/>
    </xf>
    <xf numFmtId="179" fontId="24" fillId="9" borderId="9" xfId="0" applyNumberFormat="1" applyFont="1" applyFill="1" applyBorder="1" applyAlignment="1">
      <alignment horizontal="right" shrinkToFit="1"/>
    </xf>
    <xf numFmtId="0" fontId="24" fillId="9" borderId="13" xfId="0" applyFont="1" applyFill="1" applyBorder="1" applyAlignment="1">
      <alignment horizontal="left"/>
    </xf>
    <xf numFmtId="179" fontId="24" fillId="9" borderId="13" xfId="0" applyNumberFormat="1" applyFont="1" applyFill="1" applyBorder="1" applyAlignment="1">
      <alignment horizontal="right" shrinkToFit="1"/>
    </xf>
    <xf numFmtId="0" fontId="0" fillId="9" borderId="6" xfId="0" applyFill="1" applyBorder="1">
      <alignment vertical="center"/>
    </xf>
    <xf numFmtId="0" fontId="6" fillId="9" borderId="7" xfId="0" applyFont="1" applyFill="1" applyBorder="1" applyAlignment="1">
      <alignment horizontal="left"/>
    </xf>
    <xf numFmtId="0" fontId="0" fillId="9" borderId="7" xfId="0" applyFill="1" applyBorder="1">
      <alignment vertical="center"/>
    </xf>
    <xf numFmtId="0" fontId="0" fillId="9" borderId="9" xfId="0" applyFill="1" applyBorder="1">
      <alignment vertical="center"/>
    </xf>
    <xf numFmtId="0" fontId="6" fillId="9" borderId="12" xfId="0" applyFont="1" applyFill="1" applyBorder="1" applyAlignment="1">
      <alignment horizontal="left"/>
    </xf>
    <xf numFmtId="0" fontId="0" fillId="9" borderId="12" xfId="0" applyFill="1" applyBorder="1">
      <alignment vertical="center"/>
    </xf>
    <xf numFmtId="0" fontId="0" fillId="9" borderId="8" xfId="0" applyFill="1" applyBorder="1">
      <alignment vertical="center"/>
    </xf>
    <xf numFmtId="0" fontId="6" fillId="9" borderId="8" xfId="0" applyFont="1" applyFill="1" applyBorder="1" applyAlignment="1">
      <alignment horizontal="left"/>
    </xf>
    <xf numFmtId="0" fontId="0" fillId="0" borderId="9" xfId="0" applyBorder="1">
      <alignment vertical="center"/>
    </xf>
    <xf numFmtId="0" fontId="0" fillId="0" borderId="12" xfId="0" applyBorder="1">
      <alignment vertical="center"/>
    </xf>
    <xf numFmtId="0" fontId="0" fillId="0" borderId="8" xfId="0" applyBorder="1">
      <alignment vertical="center"/>
    </xf>
    <xf numFmtId="0" fontId="0" fillId="0" borderId="23" xfId="0" applyBorder="1">
      <alignment vertical="center"/>
    </xf>
    <xf numFmtId="0" fontId="0" fillId="0" borderId="26" xfId="0" applyBorder="1">
      <alignment vertical="center"/>
    </xf>
    <xf numFmtId="0" fontId="0" fillId="0" borderId="29" xfId="0" applyBorder="1">
      <alignment vertical="center"/>
    </xf>
    <xf numFmtId="0" fontId="18" fillId="0" borderId="24" xfId="0" applyFont="1" applyBorder="1">
      <alignment vertical="center"/>
    </xf>
    <xf numFmtId="0" fontId="18" fillId="0" borderId="27" xfId="0" applyFont="1" applyBorder="1">
      <alignment vertical="center"/>
    </xf>
    <xf numFmtId="0" fontId="18" fillId="0" borderId="30" xfId="0" applyFont="1" applyBorder="1">
      <alignment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4" fillId="0" borderId="0" xfId="0" applyFont="1" applyAlignment="1" applyProtection="1">
      <alignment horizontal="right" vertical="center"/>
      <protection locked="0"/>
    </xf>
    <xf numFmtId="0" fontId="13" fillId="6" borderId="15" xfId="0" applyFont="1" applyFill="1" applyBorder="1" applyAlignment="1">
      <alignment horizontal="center"/>
    </xf>
    <xf numFmtId="0" fontId="13" fillId="6" borderId="31" xfId="0" applyFont="1" applyFill="1" applyBorder="1" applyAlignment="1">
      <alignment horizontal="center"/>
    </xf>
    <xf numFmtId="0" fontId="15" fillId="4" borderId="0" xfId="0" applyFont="1" applyFill="1">
      <alignment vertical="center"/>
    </xf>
    <xf numFmtId="0" fontId="31" fillId="11" borderId="0" xfId="0" applyFont="1" applyFill="1">
      <alignment vertical="center"/>
    </xf>
    <xf numFmtId="0" fontId="32" fillId="11" borderId="0" xfId="0" applyFont="1" applyFill="1">
      <alignment vertical="center"/>
    </xf>
    <xf numFmtId="0" fontId="21" fillId="11" borderId="0" xfId="0" applyFont="1" applyFill="1">
      <alignment vertical="center"/>
    </xf>
    <xf numFmtId="0" fontId="22" fillId="11" borderId="0" xfId="0" applyFont="1" applyFill="1">
      <alignment vertical="center"/>
    </xf>
    <xf numFmtId="0" fontId="32" fillId="0" borderId="0" xfId="0" applyFont="1">
      <alignment vertical="center"/>
    </xf>
    <xf numFmtId="0" fontId="31" fillId="7" borderId="0" xfId="0" applyFont="1" applyFill="1">
      <alignment vertical="center"/>
    </xf>
    <xf numFmtId="0" fontId="32" fillId="7" borderId="0" xfId="0" applyFont="1" applyFill="1">
      <alignment vertical="center"/>
    </xf>
    <xf numFmtId="0" fontId="27" fillId="7" borderId="0" xfId="0" applyFont="1" applyFill="1" applyAlignment="1">
      <alignment horizontal="center" vertical="center"/>
    </xf>
    <xf numFmtId="181" fontId="33" fillId="7" borderId="0" xfId="0" applyNumberFormat="1" applyFont="1" applyFill="1">
      <alignment vertical="center"/>
    </xf>
    <xf numFmtId="0" fontId="31" fillId="13" borderId="0" xfId="0" applyFont="1" applyFill="1">
      <alignment vertical="center"/>
    </xf>
    <xf numFmtId="0" fontId="32" fillId="13" borderId="0" xfId="0" applyFont="1" applyFill="1">
      <alignment vertical="center"/>
    </xf>
    <xf numFmtId="0" fontId="22" fillId="13" borderId="0" xfId="0" applyFont="1" applyFill="1">
      <alignment vertical="center"/>
    </xf>
    <xf numFmtId="0" fontId="34" fillId="0" borderId="0" xfId="0" applyFont="1" applyAlignment="1">
      <alignment horizontal="center" vertical="center"/>
    </xf>
    <xf numFmtId="0" fontId="35" fillId="6" borderId="0" xfId="0" applyFont="1" applyFill="1" applyAlignment="1">
      <alignment horizontal="left" vertical="center"/>
    </xf>
    <xf numFmtId="0" fontId="32" fillId="6" borderId="0" xfId="0" applyFont="1" applyFill="1">
      <alignment vertical="center"/>
    </xf>
    <xf numFmtId="0" fontId="27" fillId="6" borderId="0" xfId="0" applyFont="1" applyFill="1" applyAlignment="1">
      <alignment horizontal="center" vertical="center"/>
    </xf>
    <xf numFmtId="0" fontId="22" fillId="6" borderId="0" xfId="0" applyFont="1" applyFill="1">
      <alignment vertical="center"/>
    </xf>
    <xf numFmtId="0" fontId="22" fillId="0" borderId="0" xfId="0" applyFont="1">
      <alignment vertical="center"/>
    </xf>
    <xf numFmtId="0" fontId="35" fillId="2" borderId="0" xfId="0" applyFont="1" applyFill="1" applyAlignment="1">
      <alignment horizontal="left" vertical="center"/>
    </xf>
    <xf numFmtId="0" fontId="32" fillId="2" borderId="0" xfId="0" applyFont="1" applyFill="1">
      <alignment vertical="center"/>
    </xf>
    <xf numFmtId="0" fontId="22" fillId="2" borderId="0" xfId="0" applyFont="1" applyFill="1" applyAlignment="1">
      <alignment horizontal="center" vertical="top"/>
    </xf>
    <xf numFmtId="0" fontId="22" fillId="2" borderId="0" xfId="0" applyFont="1" applyFill="1" applyAlignment="1">
      <alignment vertical="center" wrapText="1"/>
    </xf>
    <xf numFmtId="0" fontId="22" fillId="2" borderId="0" xfId="0" applyFont="1" applyFill="1">
      <alignment vertical="center"/>
    </xf>
    <xf numFmtId="0" fontId="0" fillId="0" borderId="0" xfId="0" applyAlignment="1">
      <alignment horizontal="center" vertical="center"/>
    </xf>
    <xf numFmtId="0" fontId="4" fillId="3" borderId="1" xfId="0" applyFont="1" applyFill="1" applyBorder="1" applyProtection="1">
      <alignment vertical="center"/>
      <protection locked="0"/>
    </xf>
    <xf numFmtId="0" fontId="0" fillId="0" borderId="0" xfId="0" applyProtection="1">
      <alignment vertical="center"/>
      <protection locked="0"/>
    </xf>
    <xf numFmtId="0" fontId="0" fillId="3" borderId="1" xfId="0" applyFill="1" applyBorder="1" applyProtection="1">
      <alignment vertical="center"/>
      <protection locked="0"/>
    </xf>
    <xf numFmtId="0" fontId="0" fillId="3" borderId="1" xfId="0" applyFill="1" applyBorder="1" applyAlignment="1" applyProtection="1">
      <alignment vertical="center" shrinkToFit="1"/>
      <protection locked="0"/>
    </xf>
    <xf numFmtId="0" fontId="0" fillId="3" borderId="15" xfId="0" applyFill="1" applyBorder="1" applyAlignment="1" applyProtection="1">
      <alignment vertical="center" shrinkToFit="1"/>
      <protection locked="0"/>
    </xf>
    <xf numFmtId="0" fontId="0" fillId="3" borderId="31" xfId="0" applyFill="1" applyBorder="1" applyAlignment="1" applyProtection="1">
      <alignment vertical="center" shrinkToFit="1"/>
      <protection locked="0"/>
    </xf>
    <xf numFmtId="0" fontId="4" fillId="0" borderId="0" xfId="0" applyFont="1" applyProtection="1">
      <alignment vertical="center"/>
      <protection locked="0"/>
    </xf>
    <xf numFmtId="0" fontId="0" fillId="0" borderId="0" xfId="0" applyAlignment="1">
      <alignment horizontal="right" vertical="center"/>
    </xf>
    <xf numFmtId="0" fontId="14" fillId="0" borderId="0" xfId="0" applyFont="1">
      <alignment vertical="center"/>
    </xf>
    <xf numFmtId="0" fontId="13" fillId="0" borderId="0" xfId="0" applyFont="1">
      <alignment vertical="center"/>
    </xf>
    <xf numFmtId="0" fontId="16" fillId="0" borderId="0" xfId="0" applyFont="1">
      <alignment vertical="center"/>
    </xf>
    <xf numFmtId="10" fontId="0" fillId="0" borderId="0" xfId="2" applyNumberFormat="1" applyFont="1" applyFill="1" applyBorder="1" applyProtection="1">
      <alignment vertical="center"/>
    </xf>
    <xf numFmtId="0" fontId="3" fillId="0" borderId="0" xfId="0" applyFont="1">
      <alignment vertical="center"/>
    </xf>
    <xf numFmtId="0" fontId="29" fillId="0" borderId="0" xfId="0" applyFont="1">
      <alignment vertical="center"/>
    </xf>
    <xf numFmtId="0" fontId="17" fillId="0" borderId="0" xfId="0" applyFont="1">
      <alignment vertical="center"/>
    </xf>
    <xf numFmtId="180" fontId="14" fillId="4" borderId="0" xfId="0" applyNumberFormat="1" applyFont="1" applyFill="1">
      <alignment vertical="center"/>
    </xf>
    <xf numFmtId="0" fontId="19" fillId="0" borderId="0" xfId="0" applyFont="1">
      <alignment vertical="center"/>
    </xf>
    <xf numFmtId="10" fontId="0" fillId="2" borderId="0" xfId="2" applyNumberFormat="1" applyFont="1" applyFill="1" applyProtection="1">
      <alignment vertical="center"/>
    </xf>
    <xf numFmtId="0" fontId="30" fillId="0" borderId="0" xfId="0" applyFont="1">
      <alignment vertical="center"/>
    </xf>
    <xf numFmtId="0" fontId="6" fillId="8" borderId="4" xfId="0" applyFont="1" applyFill="1" applyBorder="1" applyAlignment="1"/>
    <xf numFmtId="0" fontId="7" fillId="8" borderId="3" xfId="0" quotePrefix="1" applyFont="1" applyFill="1" applyBorder="1" applyAlignment="1">
      <alignment horizontal="center"/>
    </xf>
    <xf numFmtId="0" fontId="6" fillId="8" borderId="2" xfId="0" applyFont="1" applyFill="1" applyBorder="1" applyAlignment="1">
      <alignment horizontal="center"/>
    </xf>
    <xf numFmtId="0" fontId="6" fillId="8" borderId="3" xfId="0" applyFont="1" applyFill="1" applyBorder="1" applyAlignment="1">
      <alignment horizontal="center"/>
    </xf>
    <xf numFmtId="0" fontId="6" fillId="8" borderId="4" xfId="0" applyFont="1" applyFill="1" applyBorder="1" applyAlignment="1">
      <alignment horizontal="center"/>
    </xf>
    <xf numFmtId="38" fontId="6" fillId="8" borderId="17" xfId="1" applyFont="1" applyFill="1" applyBorder="1" applyAlignment="1" applyProtection="1">
      <alignment horizontal="center" vertical="center"/>
    </xf>
    <xf numFmtId="38" fontId="6" fillId="8" borderId="14" xfId="1" applyFont="1" applyFill="1" applyBorder="1" applyAlignment="1" applyProtection="1">
      <alignment horizontal="center" vertical="center"/>
    </xf>
    <xf numFmtId="176" fontId="8" fillId="8" borderId="1" xfId="0" applyNumberFormat="1" applyFont="1" applyFill="1" applyBorder="1" applyAlignment="1">
      <alignment horizontal="center"/>
    </xf>
    <xf numFmtId="0" fontId="11" fillId="9" borderId="8" xfId="0" applyFont="1" applyFill="1" applyBorder="1" applyAlignment="1">
      <alignment horizontal="center"/>
    </xf>
    <xf numFmtId="179" fontId="7" fillId="9" borderId="7" xfId="0" applyNumberFormat="1" applyFont="1" applyFill="1" applyBorder="1" applyAlignment="1">
      <alignment horizontal="right" shrinkToFit="1"/>
    </xf>
    <xf numFmtId="0" fontId="11" fillId="9" borderId="9" xfId="0" applyFont="1" applyFill="1" applyBorder="1" applyAlignment="1">
      <alignment horizontal="center"/>
    </xf>
    <xf numFmtId="179" fontId="7" fillId="9" borderId="8" xfId="0" applyNumberFormat="1" applyFont="1" applyFill="1" applyBorder="1" applyAlignment="1">
      <alignment horizontal="right" shrinkToFit="1"/>
    </xf>
    <xf numFmtId="0" fontId="11" fillId="0" borderId="8" xfId="0" applyFont="1" applyBorder="1" applyAlignment="1">
      <alignment horizontal="center"/>
    </xf>
    <xf numFmtId="0" fontId="7" fillId="5" borderId="7" xfId="0" applyFont="1" applyFill="1" applyBorder="1" applyAlignment="1">
      <alignment shrinkToFit="1"/>
    </xf>
    <xf numFmtId="0" fontId="11" fillId="0" borderId="9" xfId="0" applyFont="1" applyBorder="1" applyAlignment="1">
      <alignment horizontal="center"/>
    </xf>
    <xf numFmtId="0" fontId="7" fillId="5" borderId="9" xfId="0" applyFont="1" applyFill="1" applyBorder="1" applyAlignment="1">
      <alignment shrinkToFit="1"/>
    </xf>
    <xf numFmtId="0" fontId="11" fillId="0" borderId="7" xfId="0" applyFont="1" applyBorder="1" applyAlignment="1">
      <alignment horizontal="left"/>
    </xf>
    <xf numFmtId="0" fontId="11" fillId="0" borderId="9" xfId="0" applyFont="1" applyBorder="1" applyAlignment="1">
      <alignment horizontal="left"/>
    </xf>
    <xf numFmtId="0" fontId="0" fillId="0" borderId="7" xfId="0" applyBorder="1">
      <alignment vertical="center"/>
    </xf>
    <xf numFmtId="0" fontId="0" fillId="2" borderId="4" xfId="0" applyFill="1" applyBorder="1">
      <alignment vertical="center"/>
    </xf>
    <xf numFmtId="0" fontId="0" fillId="2" borderId="16" xfId="0" applyFill="1" applyBorder="1">
      <alignment vertical="center"/>
    </xf>
    <xf numFmtId="0" fontId="0" fillId="2" borderId="17" xfId="0" applyFill="1" applyBorder="1">
      <alignment vertical="center"/>
    </xf>
    <xf numFmtId="0" fontId="0" fillId="2" borderId="11" xfId="0" applyFill="1" applyBorder="1">
      <alignment vertical="center"/>
    </xf>
    <xf numFmtId="0" fontId="17" fillId="0" borderId="7" xfId="0" applyFont="1" applyBorder="1">
      <alignment vertical="center"/>
    </xf>
    <xf numFmtId="0" fontId="17" fillId="0" borderId="12" xfId="0" applyFont="1" applyBorder="1">
      <alignment vertical="center"/>
    </xf>
    <xf numFmtId="0" fontId="18" fillId="0" borderId="7" xfId="0" applyFont="1" applyBorder="1">
      <alignment vertical="center"/>
    </xf>
    <xf numFmtId="0" fontId="18" fillId="0" borderId="12" xfId="0" applyFont="1" applyBorder="1">
      <alignment vertical="center"/>
    </xf>
    <xf numFmtId="0" fontId="11" fillId="7" borderId="9" xfId="0" applyFont="1" applyFill="1" applyBorder="1" applyAlignment="1" applyProtection="1">
      <alignment horizontal="center"/>
      <protection locked="0"/>
    </xf>
    <xf numFmtId="179" fontId="7" fillId="7" borderId="8" xfId="0" applyNumberFormat="1" applyFont="1" applyFill="1" applyBorder="1" applyAlignment="1" applyProtection="1">
      <alignment horizontal="center" shrinkToFit="1"/>
      <protection locked="0"/>
    </xf>
    <xf numFmtId="0" fontId="0" fillId="7" borderId="9" xfId="0" applyFill="1" applyBorder="1" applyProtection="1">
      <alignment vertical="center"/>
      <protection locked="0"/>
    </xf>
    <xf numFmtId="0" fontId="11" fillId="7" borderId="12" xfId="0" applyFont="1" applyFill="1" applyBorder="1" applyAlignment="1" applyProtection="1">
      <alignment horizontal="center"/>
      <protection locked="0"/>
    </xf>
    <xf numFmtId="0" fontId="0" fillId="7" borderId="12" xfId="0" applyFill="1" applyBorder="1" applyProtection="1">
      <alignment vertical="center"/>
      <protection locked="0"/>
    </xf>
    <xf numFmtId="0" fontId="11" fillId="7" borderId="9" xfId="0" applyFont="1" applyFill="1" applyBorder="1" applyAlignment="1" applyProtection="1">
      <alignment horizontal="right"/>
      <protection locked="0"/>
    </xf>
    <xf numFmtId="0" fontId="11" fillId="7" borderId="13" xfId="0" applyFont="1" applyFill="1" applyBorder="1" applyAlignment="1" applyProtection="1">
      <protection locked="0"/>
    </xf>
    <xf numFmtId="0" fontId="15" fillId="7" borderId="13" xfId="0" applyFont="1" applyFill="1" applyBorder="1" applyProtection="1">
      <alignment vertical="center"/>
      <protection locked="0"/>
    </xf>
    <xf numFmtId="0" fontId="0" fillId="7" borderId="7" xfId="0" applyFill="1" applyBorder="1" applyProtection="1">
      <alignment vertical="center"/>
      <protection locked="0"/>
    </xf>
    <xf numFmtId="0" fontId="0" fillId="7" borderId="1" xfId="0" applyFill="1" applyBorder="1" applyProtection="1">
      <alignment vertical="center"/>
      <protection locked="0"/>
    </xf>
    <xf numFmtId="0" fontId="6" fillId="12" borderId="2" xfId="0" applyFont="1" applyFill="1" applyBorder="1" applyAlignment="1">
      <alignment horizontal="center"/>
    </xf>
    <xf numFmtId="0" fontId="6" fillId="12" borderId="3" xfId="0" applyFont="1" applyFill="1" applyBorder="1" applyAlignment="1">
      <alignment horizontal="center"/>
    </xf>
    <xf numFmtId="0" fontId="6" fillId="12" borderId="4" xfId="0" applyFont="1" applyFill="1" applyBorder="1" applyAlignment="1">
      <alignment horizontal="center"/>
    </xf>
    <xf numFmtId="176" fontId="8" fillId="12" borderId="1" xfId="0" applyNumberFormat="1" applyFont="1" applyFill="1" applyBorder="1" applyAlignment="1">
      <alignment horizontal="center"/>
    </xf>
    <xf numFmtId="179" fontId="24" fillId="4" borderId="7" xfId="0" applyNumberFormat="1" applyFont="1" applyFill="1" applyBorder="1" applyAlignment="1">
      <alignment horizontal="right" shrinkToFit="1"/>
    </xf>
    <xf numFmtId="0" fontId="25" fillId="4" borderId="0" xfId="0" applyFont="1" applyFill="1">
      <alignment vertical="center"/>
    </xf>
    <xf numFmtId="179" fontId="24" fillId="2" borderId="13" xfId="0" applyNumberFormat="1" applyFont="1" applyFill="1" applyBorder="1" applyAlignment="1">
      <alignment horizontal="right" shrinkToFit="1"/>
    </xf>
    <xf numFmtId="0" fontId="25" fillId="2" borderId="0" xfId="0" applyFont="1" applyFill="1">
      <alignment vertical="center"/>
    </xf>
    <xf numFmtId="0" fontId="0" fillId="9" borderId="18" xfId="0" applyFill="1" applyBorder="1">
      <alignment vertical="center"/>
    </xf>
    <xf numFmtId="0" fontId="23" fillId="9" borderId="1" xfId="0" applyFont="1" applyFill="1" applyBorder="1">
      <alignment vertical="center"/>
    </xf>
    <xf numFmtId="0" fontId="0" fillId="0" borderId="1" xfId="0" applyBorder="1" applyProtection="1">
      <alignment vertical="center"/>
      <protection locked="0"/>
    </xf>
    <xf numFmtId="0" fontId="4" fillId="0" borderId="1" xfId="0" applyFont="1" applyBorder="1" applyAlignment="1">
      <alignment horizontal="center" vertical="center"/>
    </xf>
    <xf numFmtId="0" fontId="36" fillId="0" borderId="1" xfId="0" applyFont="1" applyBorder="1" applyAlignment="1">
      <alignment horizontal="center" vertical="center"/>
    </xf>
    <xf numFmtId="0" fontId="32" fillId="0" borderId="0" xfId="0" applyFont="1" applyAlignment="1">
      <alignment horizontal="center" vertical="center"/>
    </xf>
    <xf numFmtId="0" fontId="4" fillId="0" borderId="1" xfId="0" applyFont="1" applyBorder="1">
      <alignment vertical="center"/>
    </xf>
    <xf numFmtId="38" fontId="4" fillId="3" borderId="1" xfId="1" applyFont="1" applyFill="1" applyBorder="1" applyProtection="1">
      <alignment vertical="center"/>
      <protection locked="0"/>
    </xf>
    <xf numFmtId="0" fontId="0" fillId="4" borderId="1" xfId="0" applyFill="1" applyBorder="1" applyAlignment="1">
      <alignment horizontal="center" vertical="center"/>
    </xf>
    <xf numFmtId="0" fontId="27" fillId="0" borderId="0" xfId="0" applyFont="1">
      <alignment vertical="center"/>
    </xf>
    <xf numFmtId="38" fontId="27" fillId="0" borderId="0" xfId="1" applyFont="1">
      <alignment vertical="center"/>
    </xf>
    <xf numFmtId="38" fontId="14" fillId="0" borderId="0" xfId="1" applyFont="1">
      <alignment vertical="center"/>
    </xf>
    <xf numFmtId="0" fontId="37" fillId="3" borderId="1" xfId="0" applyFont="1" applyFill="1" applyBorder="1" applyProtection="1">
      <alignment vertical="center"/>
      <protection locked="0"/>
    </xf>
    <xf numFmtId="177" fontId="27" fillId="0" borderId="0" xfId="0" applyNumberFormat="1" applyFont="1">
      <alignment vertical="center"/>
    </xf>
    <xf numFmtId="0" fontId="38" fillId="0" borderId="0" xfId="0" applyFont="1">
      <alignment vertical="center"/>
    </xf>
    <xf numFmtId="0" fontId="39" fillId="0" borderId="0" xfId="0" applyFont="1">
      <alignment vertical="center"/>
    </xf>
    <xf numFmtId="38" fontId="0" fillId="0" borderId="1" xfId="0" applyNumberFormat="1" applyBorder="1" applyProtection="1">
      <alignment vertical="center"/>
      <protection locked="0"/>
    </xf>
    <xf numFmtId="0" fontId="15" fillId="0" borderId="0" xfId="0" applyFont="1">
      <alignment vertical="center"/>
    </xf>
    <xf numFmtId="0" fontId="0" fillId="0" borderId="32" xfId="0" applyBorder="1" applyAlignment="1">
      <alignment horizontal="center" vertical="center"/>
    </xf>
    <xf numFmtId="10" fontId="0" fillId="0" borderId="32" xfId="2" applyNumberFormat="1" applyFont="1" applyFill="1" applyBorder="1">
      <alignment vertical="center"/>
    </xf>
    <xf numFmtId="0" fontId="14" fillId="0" borderId="0" xfId="0" applyFont="1" applyAlignment="1">
      <alignment horizontal="left" vertical="center"/>
    </xf>
    <xf numFmtId="179" fontId="24" fillId="9" borderId="0" xfId="0" applyNumberFormat="1" applyFont="1" applyFill="1" applyAlignment="1">
      <alignment horizontal="right" shrinkToFit="1"/>
    </xf>
    <xf numFmtId="0" fontId="36" fillId="0" borderId="0" xfId="0" applyFont="1" applyProtection="1">
      <alignment vertical="center"/>
      <protection locked="0"/>
    </xf>
    <xf numFmtId="0" fontId="40" fillId="0" borderId="0" xfId="0" applyFont="1" applyAlignment="1">
      <alignment horizontal="right" vertical="center"/>
    </xf>
    <xf numFmtId="0" fontId="7" fillId="5" borderId="7" xfId="0" applyFont="1" applyFill="1" applyBorder="1" applyAlignment="1">
      <alignment horizontal="center" shrinkToFit="1"/>
    </xf>
    <xf numFmtId="0" fontId="7" fillId="5" borderId="9" xfId="0" applyFont="1" applyFill="1" applyBorder="1" applyAlignment="1">
      <alignment horizontal="center" shrinkToFit="1"/>
    </xf>
    <xf numFmtId="38" fontId="4" fillId="0" borderId="1" xfId="1" applyFont="1" applyFill="1" applyBorder="1" applyProtection="1">
      <alignment vertical="center"/>
      <protection locked="0"/>
    </xf>
    <xf numFmtId="0" fontId="16" fillId="0" borderId="0" xfId="0" applyFont="1" applyAlignment="1">
      <alignment horizontal="center" vertical="center"/>
    </xf>
    <xf numFmtId="0" fontId="21" fillId="0" borderId="15" xfId="0" applyFont="1" applyBorder="1" applyAlignment="1">
      <alignment horizontal="center" vertical="center"/>
    </xf>
    <xf numFmtId="0" fontId="21" fillId="0" borderId="5" xfId="0" applyFont="1" applyBorder="1" applyAlignment="1">
      <alignment horizontal="center" vertical="center"/>
    </xf>
    <xf numFmtId="0" fontId="0" fillId="6" borderId="1" xfId="0" applyFill="1" applyBorder="1" applyAlignment="1">
      <alignment horizontal="center" vertical="center"/>
    </xf>
    <xf numFmtId="0" fontId="0" fillId="6" borderId="2" xfId="0" applyFill="1" applyBorder="1" applyAlignment="1">
      <alignment horizontal="center" vertical="center"/>
    </xf>
    <xf numFmtId="0" fontId="0" fillId="6" borderId="11" xfId="0" applyFill="1" applyBorder="1" applyAlignment="1">
      <alignment horizontal="center" vertical="center"/>
    </xf>
    <xf numFmtId="0" fontId="18" fillId="6" borderId="2" xfId="0" applyFont="1" applyFill="1" applyBorder="1" applyAlignment="1">
      <alignment horizontal="center" vertical="center"/>
    </xf>
    <xf numFmtId="0" fontId="18" fillId="6" borderId="11" xfId="0" applyFont="1" applyFill="1" applyBorder="1" applyAlignment="1">
      <alignment horizontal="center" vertical="center"/>
    </xf>
    <xf numFmtId="0" fontId="20" fillId="0" borderId="0" xfId="0" applyFont="1" applyAlignment="1">
      <alignment horizontal="center" vertical="center"/>
    </xf>
    <xf numFmtId="0" fontId="15" fillId="0" borderId="0" xfId="0" applyFont="1" applyAlignment="1">
      <alignment horizontal="right" vertical="center"/>
    </xf>
    <xf numFmtId="0" fontId="20" fillId="2" borderId="0" xfId="0" applyFont="1" applyFill="1" applyAlignment="1">
      <alignment horizontal="center" vertical="center"/>
    </xf>
    <xf numFmtId="0" fontId="42" fillId="0" borderId="0" xfId="0" applyFont="1" applyAlignment="1">
      <alignment horizontal="center" vertical="center"/>
    </xf>
    <xf numFmtId="0" fontId="0" fillId="2" borderId="17" xfId="0" applyFill="1" applyBorder="1" applyAlignment="1">
      <alignment horizontal="left" vertical="center"/>
    </xf>
    <xf numFmtId="0" fontId="0" fillId="2" borderId="14" xfId="0" applyFill="1" applyBorder="1" applyAlignment="1">
      <alignment horizontal="left" vertical="center"/>
    </xf>
    <xf numFmtId="0" fontId="0" fillId="2" borderId="2" xfId="0" applyFill="1" applyBorder="1" applyAlignment="1">
      <alignment horizontal="center" vertical="center" textRotation="255" wrapText="1"/>
    </xf>
    <xf numFmtId="0" fontId="0" fillId="2" borderId="6" xfId="0" applyFill="1" applyBorder="1" applyAlignment="1">
      <alignment horizontal="center" vertical="center" textRotation="255" wrapText="1"/>
    </xf>
    <xf numFmtId="0" fontId="0" fillId="2" borderId="11" xfId="0" applyFill="1" applyBorder="1" applyAlignment="1">
      <alignment horizontal="center" vertical="center" textRotation="255" wrapText="1"/>
    </xf>
    <xf numFmtId="0" fontId="18" fillId="0" borderId="7" xfId="0" applyFont="1" applyBorder="1" applyAlignment="1">
      <alignment horizontal="left" vertical="center"/>
    </xf>
    <xf numFmtId="0" fontId="18" fillId="0" borderId="12" xfId="0" applyFont="1" applyBorder="1" applyAlignment="1">
      <alignment horizontal="left" vertical="center"/>
    </xf>
    <xf numFmtId="0" fontId="18" fillId="0" borderId="2" xfId="0" applyFont="1" applyBorder="1" applyAlignment="1">
      <alignment horizontal="center" vertical="center" textRotation="255" wrapText="1"/>
    </xf>
    <xf numFmtId="0" fontId="18" fillId="0" borderId="11" xfId="0" applyFont="1" applyBorder="1" applyAlignment="1">
      <alignment horizontal="center" vertical="center" textRotation="255"/>
    </xf>
    <xf numFmtId="0" fontId="13" fillId="4" borderId="7" xfId="0" applyFont="1" applyFill="1" applyBorder="1" applyAlignment="1">
      <alignment horizontal="center" vertical="center" textRotation="255" wrapText="1"/>
    </xf>
    <xf numFmtId="0" fontId="28" fillId="4" borderId="9" xfId="0" applyFont="1" applyFill="1" applyBorder="1" applyAlignment="1">
      <alignment horizontal="center" vertical="center" textRotation="255"/>
    </xf>
    <xf numFmtId="0" fontId="28" fillId="4" borderId="12" xfId="0" applyFont="1" applyFill="1" applyBorder="1" applyAlignment="1">
      <alignment horizontal="center" vertical="center" textRotation="255"/>
    </xf>
    <xf numFmtId="0" fontId="0" fillId="4" borderId="15" xfId="0" applyFill="1" applyBorder="1" applyAlignment="1">
      <alignment horizontal="left" vertical="center"/>
    </xf>
    <xf numFmtId="0" fontId="0" fillId="4" borderId="5" xfId="0" applyFill="1" applyBorder="1" applyAlignment="1">
      <alignment horizontal="left" vertical="center"/>
    </xf>
    <xf numFmtId="0" fontId="9" fillId="8" borderId="6" xfId="0" applyFont="1" applyFill="1" applyBorder="1" applyAlignment="1">
      <alignment horizontal="center" vertical="center" textRotation="255"/>
    </xf>
    <xf numFmtId="0" fontId="9" fillId="8" borderId="11" xfId="0" applyFont="1" applyFill="1" applyBorder="1" applyAlignment="1">
      <alignment horizontal="center" vertical="center" textRotation="255"/>
    </xf>
    <xf numFmtId="0" fontId="0" fillId="4" borderId="6" xfId="0" applyFill="1" applyBorder="1" applyAlignment="1">
      <alignment horizontal="center" vertical="center" textRotation="255" wrapText="1"/>
    </xf>
    <xf numFmtId="0" fontId="0" fillId="4" borderId="6" xfId="0" applyFill="1" applyBorder="1" applyAlignment="1">
      <alignment horizontal="center" vertical="center" textRotation="255"/>
    </xf>
    <xf numFmtId="0" fontId="0" fillId="4" borderId="11" xfId="0" applyFill="1" applyBorder="1" applyAlignment="1">
      <alignment horizontal="center" vertical="center" textRotation="255"/>
    </xf>
    <xf numFmtId="0" fontId="6" fillId="8" borderId="2" xfId="0" applyFont="1" applyFill="1" applyBorder="1" applyAlignment="1">
      <alignment horizontal="center" vertical="center" textRotation="255"/>
    </xf>
    <xf numFmtId="0" fontId="6" fillId="8" borderId="6" xfId="0" applyFont="1" applyFill="1" applyBorder="1" applyAlignment="1">
      <alignment horizontal="center" vertical="center" textRotation="255"/>
    </xf>
    <xf numFmtId="0" fontId="6" fillId="8" borderId="10" xfId="0" applyFont="1" applyFill="1" applyBorder="1" applyAlignment="1">
      <alignment horizontal="center" vertical="center" textRotation="255"/>
    </xf>
    <xf numFmtId="0" fontId="15" fillId="4" borderId="11" xfId="0" applyFont="1" applyFill="1" applyBorder="1" applyAlignment="1">
      <alignment horizontal="center" vertical="center" textRotation="255"/>
    </xf>
    <xf numFmtId="0" fontId="15" fillId="4" borderId="1" xfId="0" applyFont="1" applyFill="1" applyBorder="1" applyAlignment="1">
      <alignment horizontal="center" vertical="center" textRotation="255"/>
    </xf>
    <xf numFmtId="0" fontId="15" fillId="2" borderId="1" xfId="0" applyFont="1" applyFill="1" applyBorder="1" applyAlignment="1">
      <alignment horizontal="center" vertical="center" textRotation="255"/>
    </xf>
    <xf numFmtId="0" fontId="15" fillId="11" borderId="1" xfId="0" applyFont="1" applyFill="1" applyBorder="1" applyAlignment="1">
      <alignment horizontal="center" vertical="center" textRotation="255"/>
    </xf>
    <xf numFmtId="0" fontId="0" fillId="12" borderId="1" xfId="0" applyFill="1" applyBorder="1" applyAlignment="1">
      <alignment horizontal="center" vertical="center"/>
    </xf>
    <xf numFmtId="0" fontId="24" fillId="4" borderId="7" xfId="0" applyFont="1" applyFill="1" applyBorder="1" applyAlignment="1">
      <alignment horizontal="center"/>
    </xf>
    <xf numFmtId="0" fontId="24" fillId="2" borderId="13" xfId="0" applyFont="1" applyFill="1" applyBorder="1" applyAlignment="1">
      <alignment horizontal="center"/>
    </xf>
    <xf numFmtId="0" fontId="23" fillId="9" borderId="11" xfId="0" applyFont="1" applyFill="1" applyBorder="1" applyAlignment="1">
      <alignment horizontal="center" vertical="center" textRotation="255" wrapText="1"/>
    </xf>
    <xf numFmtId="0" fontId="15" fillId="9" borderId="1" xfId="0" applyFont="1" applyFill="1" applyBorder="1" applyAlignment="1">
      <alignment horizontal="center" vertical="center" textRotation="255"/>
    </xf>
    <xf numFmtId="0" fontId="15" fillId="9" borderId="2" xfId="0" applyFont="1" applyFill="1" applyBorder="1" applyAlignment="1">
      <alignment horizontal="center" vertical="center" textRotation="255"/>
    </xf>
    <xf numFmtId="0" fontId="23" fillId="9" borderId="1" xfId="0" applyFont="1" applyFill="1" applyBorder="1" applyAlignment="1">
      <alignment horizontal="center" vertical="center" textRotation="255" wrapText="1"/>
    </xf>
    <xf numFmtId="0" fontId="6" fillId="9" borderId="6" xfId="0" applyFont="1" applyFill="1" applyBorder="1" applyAlignment="1">
      <alignment horizontal="center"/>
    </xf>
    <xf numFmtId="0" fontId="6" fillId="9" borderId="1" xfId="0" applyFont="1" applyFill="1" applyBorder="1" applyAlignment="1">
      <alignment horizontal="center"/>
    </xf>
    <xf numFmtId="0" fontId="0" fillId="9" borderId="7" xfId="0" applyFill="1" applyBorder="1" applyAlignment="1">
      <alignment horizontal="center" vertical="center" wrapText="1"/>
    </xf>
    <xf numFmtId="0" fontId="0" fillId="9" borderId="9" xfId="0" applyFill="1" applyBorder="1" applyAlignment="1">
      <alignment horizontal="center" vertical="center" wrapText="1"/>
    </xf>
    <xf numFmtId="0" fontId="0" fillId="9" borderId="12" xfId="0" applyFill="1" applyBorder="1" applyAlignment="1">
      <alignment horizontal="center" vertical="center" wrapText="1"/>
    </xf>
    <xf numFmtId="0" fontId="0" fillId="12" borderId="4" xfId="0" applyFill="1" applyBorder="1" applyAlignment="1">
      <alignment horizontal="center" vertical="center"/>
    </xf>
    <xf numFmtId="0" fontId="0" fillId="12" borderId="3" xfId="0" applyFill="1" applyBorder="1" applyAlignment="1">
      <alignment horizontal="center" vertical="center"/>
    </xf>
    <xf numFmtId="0" fontId="0" fillId="12" borderId="17" xfId="0" applyFill="1" applyBorder="1" applyAlignment="1">
      <alignment horizontal="center" vertical="center"/>
    </xf>
    <xf numFmtId="0" fontId="0" fillId="12" borderId="14" xfId="0" applyFill="1" applyBorder="1" applyAlignment="1">
      <alignment horizontal="center" vertical="center"/>
    </xf>
    <xf numFmtId="0" fontId="24" fillId="9" borderId="7" xfId="0" applyFont="1" applyFill="1" applyBorder="1" applyAlignment="1">
      <alignment horizontal="center"/>
    </xf>
    <xf numFmtId="0" fontId="24" fillId="9" borderId="9" xfId="0" applyFont="1" applyFill="1" applyBorder="1" applyAlignment="1">
      <alignment horizontal="center"/>
    </xf>
    <xf numFmtId="0" fontId="25" fillId="9" borderId="9" xfId="0" applyFont="1" applyFill="1" applyBorder="1" applyAlignment="1">
      <alignment horizontal="center" vertical="center" wrapText="1"/>
    </xf>
    <xf numFmtId="0" fontId="26" fillId="9" borderId="9" xfId="0" applyFont="1" applyFill="1" applyBorder="1" applyAlignment="1">
      <alignment horizontal="center" vertical="center"/>
    </xf>
    <xf numFmtId="0" fontId="26" fillId="9" borderId="13" xfId="0" applyFont="1" applyFill="1" applyBorder="1" applyAlignment="1">
      <alignment horizontal="center" vertical="center"/>
    </xf>
    <xf numFmtId="0" fontId="0" fillId="4" borderId="0" xfId="0" applyFill="1" applyAlignment="1">
      <alignment horizontal="center" vertical="center"/>
    </xf>
    <xf numFmtId="0" fontId="22" fillId="0" borderId="2" xfId="0" applyFont="1" applyBorder="1" applyAlignment="1">
      <alignment horizontal="center" vertical="center"/>
    </xf>
    <xf numFmtId="0" fontId="27" fillId="0" borderId="10" xfId="0" applyFont="1" applyBorder="1" applyAlignment="1">
      <alignment horizontal="center" vertical="center"/>
    </xf>
    <xf numFmtId="0" fontId="27" fillId="0" borderId="7" xfId="0" applyFont="1"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25" fillId="0" borderId="32" xfId="0" applyFont="1" applyBorder="1" applyAlignment="1">
      <alignment horizontal="center" vertical="center"/>
    </xf>
  </cellXfs>
  <cellStyles count="3">
    <cellStyle name="パーセント" xfId="2" builtinId="5"/>
    <cellStyle name="桁区切り" xfId="1" builtinId="6"/>
    <cellStyle name="標準" xfId="0" builtinId="0"/>
  </cellStyles>
  <dxfs count="2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ont>
        <condense val="0"/>
        <extend val="0"/>
        <color indexed="9"/>
      </font>
    </dxf>
    <dxf>
      <font>
        <condense val="0"/>
        <extend val="0"/>
        <color indexed="9"/>
      </font>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ont>
        <condense val="0"/>
        <extend val="0"/>
        <color indexed="9"/>
      </font>
    </dxf>
    <dxf>
      <font>
        <condense val="0"/>
        <extend val="0"/>
        <color indexed="9"/>
      </font>
    </dxf>
    <dxf>
      <fill>
        <patternFill>
          <bgColor rgb="FFFFFF00"/>
        </patternFill>
      </fill>
    </dxf>
    <dxf>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FFFFCC"/>
      <color rgb="FFCCCCFF"/>
      <color rgb="FFCC99FF"/>
      <color rgb="FF9999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1:B35"/>
  <sheetViews>
    <sheetView tabSelected="1" workbookViewId="0">
      <selection sqref="A1:B1"/>
    </sheetView>
  </sheetViews>
  <sheetFormatPr defaultRowHeight="21"/>
  <cols>
    <col min="1" max="1" width="3.5" style="27" customWidth="1"/>
    <col min="2" max="2" width="138.25" style="76" customWidth="1"/>
  </cols>
  <sheetData>
    <row r="1" spans="1:2">
      <c r="A1" s="188" t="s">
        <v>165</v>
      </c>
      <c r="B1" s="189"/>
    </row>
    <row r="2" spans="1:2">
      <c r="A2" s="72" t="s">
        <v>166</v>
      </c>
      <c r="B2" s="73"/>
    </row>
    <row r="3" spans="1:2">
      <c r="A3" s="74">
        <v>1</v>
      </c>
      <c r="B3" s="73" t="s">
        <v>167</v>
      </c>
    </row>
    <row r="4" spans="1:2" ht="19.5" customHeight="1">
      <c r="A4" s="74"/>
      <c r="B4" s="75" t="s">
        <v>184</v>
      </c>
    </row>
    <row r="5" spans="1:2" ht="19.5" customHeight="1">
      <c r="A5" s="74">
        <v>2</v>
      </c>
      <c r="B5" s="75" t="s">
        <v>256</v>
      </c>
    </row>
    <row r="6" spans="1:2">
      <c r="A6" s="74">
        <v>2</v>
      </c>
      <c r="B6" s="73" t="s">
        <v>185</v>
      </c>
    </row>
    <row r="7" spans="1:2">
      <c r="A7" s="74">
        <v>3</v>
      </c>
      <c r="B7" s="73" t="s">
        <v>186</v>
      </c>
    </row>
    <row r="8" spans="1:2" ht="18.75" customHeight="1">
      <c r="A8" s="74"/>
      <c r="B8" s="73" t="s">
        <v>168</v>
      </c>
    </row>
    <row r="9" spans="1:2" ht="18.75" customHeight="1">
      <c r="A9" s="74"/>
      <c r="B9" s="73" t="s">
        <v>169</v>
      </c>
    </row>
    <row r="10" spans="1:2">
      <c r="A10" s="74"/>
      <c r="B10" s="73" t="s">
        <v>170</v>
      </c>
    </row>
    <row r="11" spans="1:2" ht="9" customHeight="1"/>
    <row r="12" spans="1:2">
      <c r="A12" s="77" t="s">
        <v>171</v>
      </c>
      <c r="B12" s="78"/>
    </row>
    <row r="13" spans="1:2" ht="17.25">
      <c r="A13" s="79" t="s">
        <v>172</v>
      </c>
      <c r="B13" s="80" t="s">
        <v>187</v>
      </c>
    </row>
    <row r="14" spans="1:2" ht="17.25">
      <c r="A14" s="79" t="s">
        <v>172</v>
      </c>
      <c r="B14" s="78" t="s">
        <v>173</v>
      </c>
    </row>
    <row r="15" spans="1:2" ht="17.25">
      <c r="A15" s="79" t="s">
        <v>172</v>
      </c>
      <c r="B15" s="78" t="s">
        <v>174</v>
      </c>
    </row>
    <row r="16" spans="1:2" ht="17.25">
      <c r="A16" s="79" t="s">
        <v>172</v>
      </c>
      <c r="B16" s="78" t="s">
        <v>189</v>
      </c>
    </row>
    <row r="17" spans="1:2" ht="9" customHeight="1"/>
    <row r="18" spans="1:2">
      <c r="A18" s="81" t="s">
        <v>175</v>
      </c>
      <c r="B18" s="82"/>
    </row>
    <row r="19" spans="1:2" ht="17.25">
      <c r="A19" s="83" t="s">
        <v>250</v>
      </c>
      <c r="B19" s="82" t="s">
        <v>249</v>
      </c>
    </row>
    <row r="20" spans="1:2" ht="17.25">
      <c r="A20" s="83" t="s">
        <v>251</v>
      </c>
      <c r="B20" s="82" t="s">
        <v>252</v>
      </c>
    </row>
    <row r="21" spans="1:2" ht="17.25">
      <c r="A21" s="83" t="s">
        <v>251</v>
      </c>
      <c r="B21" s="82" t="s">
        <v>253</v>
      </c>
    </row>
    <row r="22" spans="1:2" ht="17.25">
      <c r="A22" s="83" t="s">
        <v>251</v>
      </c>
      <c r="B22" s="82" t="s">
        <v>254</v>
      </c>
    </row>
    <row r="23" spans="1:2" ht="17.25">
      <c r="A23" s="83" t="s">
        <v>188</v>
      </c>
      <c r="B23" s="82" t="s">
        <v>190</v>
      </c>
    </row>
    <row r="24" spans="1:2" ht="17.25">
      <c r="A24" s="83" t="s">
        <v>188</v>
      </c>
      <c r="B24" s="82" t="s">
        <v>255</v>
      </c>
    </row>
    <row r="25" spans="1:2" ht="17.25">
      <c r="A25" s="83" t="s">
        <v>188</v>
      </c>
      <c r="B25" s="82" t="s">
        <v>191</v>
      </c>
    </row>
    <row r="26" spans="1:2" ht="9" customHeight="1">
      <c r="A26" s="84"/>
    </row>
    <row r="27" spans="1:2">
      <c r="A27" s="85" t="s">
        <v>176</v>
      </c>
      <c r="B27" s="86"/>
    </row>
    <row r="28" spans="1:2" ht="14.25">
      <c r="A28" s="87" t="s">
        <v>172</v>
      </c>
      <c r="B28" s="88" t="s">
        <v>177</v>
      </c>
    </row>
    <row r="29" spans="1:2" ht="14.25">
      <c r="A29" s="87" t="s">
        <v>172</v>
      </c>
      <c r="B29" s="88" t="s">
        <v>178</v>
      </c>
    </row>
    <row r="30" spans="1:2" ht="10.5" customHeight="1">
      <c r="A30" s="84"/>
      <c r="B30" s="89"/>
    </row>
    <row r="31" spans="1:2">
      <c r="A31" s="90" t="s">
        <v>179</v>
      </c>
      <c r="B31" s="91"/>
    </row>
    <row r="32" spans="1:2" ht="34.5" customHeight="1">
      <c r="A32" s="92" t="s">
        <v>172</v>
      </c>
      <c r="B32" s="93" t="s">
        <v>180</v>
      </c>
    </row>
    <row r="33" spans="1:2" ht="14.25">
      <c r="A33" s="92" t="s">
        <v>172</v>
      </c>
      <c r="B33" s="94" t="s">
        <v>181</v>
      </c>
    </row>
    <row r="34" spans="1:2" ht="14.25">
      <c r="A34" s="92" t="s">
        <v>172</v>
      </c>
      <c r="B34" s="94" t="s">
        <v>182</v>
      </c>
    </row>
    <row r="35" spans="1:2" ht="32.25" customHeight="1">
      <c r="A35" s="92" t="s">
        <v>172</v>
      </c>
      <c r="B35" s="93" t="s">
        <v>183</v>
      </c>
    </row>
  </sheetData>
  <sheetProtection password="C770" sheet="1" objects="1" scenarios="1"/>
  <mergeCells count="1">
    <mergeCell ref="A1:B1"/>
  </mergeCells>
  <phoneticPr fontId="2"/>
  <pageMargins left="0.70866141732283472" right="0.70866141732283472" top="0.74803149606299213" bottom="0.74803149606299213" header="0.31496062992125984" footer="0.31496062992125984"/>
  <pageSetup paperSize="9" scale="62"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R94"/>
  <sheetViews>
    <sheetView workbookViewId="0">
      <selection sqref="A1:K1"/>
    </sheetView>
  </sheetViews>
  <sheetFormatPr defaultColWidth="9" defaultRowHeight="13.5"/>
  <cols>
    <col min="1" max="1" width="43.875" customWidth="1"/>
    <col min="2" max="2" width="12" customWidth="1"/>
    <col min="3" max="3" width="10.375" bestFit="1" customWidth="1"/>
    <col min="4" max="4" width="10.875" customWidth="1"/>
    <col min="5" max="5" width="7" customWidth="1"/>
    <col min="13" max="18" width="0" hidden="1" customWidth="1"/>
  </cols>
  <sheetData>
    <row r="1" spans="1:11" ht="24">
      <c r="A1" s="195" t="s">
        <v>2</v>
      </c>
      <c r="B1" s="195"/>
      <c r="C1" s="195"/>
      <c r="D1" s="195"/>
      <c r="E1" s="195"/>
      <c r="F1" s="195"/>
      <c r="G1" s="195"/>
      <c r="H1" s="195"/>
      <c r="I1" s="195"/>
      <c r="J1" s="195"/>
      <c r="K1" s="195"/>
    </row>
    <row r="2" spans="1:11" ht="11.25" customHeight="1"/>
    <row r="3" spans="1:11" ht="20.45" hidden="1" customHeight="1">
      <c r="A3" s="103" t="s">
        <v>6</v>
      </c>
      <c r="B3">
        <f ca="1">YEAR(TODAY())</f>
        <v>2025</v>
      </c>
      <c r="C3">
        <f ca="1">MONTH(TODAY())</f>
        <v>6</v>
      </c>
      <c r="D3">
        <f ca="1">DAY(TODAY())</f>
        <v>3</v>
      </c>
    </row>
    <row r="4" spans="1:11" ht="21">
      <c r="A4" s="1" t="s">
        <v>0</v>
      </c>
      <c r="B4" s="2"/>
      <c r="C4" s="2"/>
      <c r="D4" s="2"/>
      <c r="E4" s="2"/>
      <c r="F4" s="2"/>
      <c r="G4" s="2"/>
      <c r="H4" s="2"/>
      <c r="I4" s="2"/>
      <c r="J4" s="2"/>
      <c r="K4" s="2"/>
    </row>
    <row r="5" spans="1:11" ht="18.75">
      <c r="A5" s="3" t="s">
        <v>1</v>
      </c>
      <c r="B5" s="15"/>
      <c r="C5" s="17"/>
      <c r="D5" s="18"/>
    </row>
    <row r="6" spans="1:11" ht="18.75">
      <c r="A6" s="3" t="s">
        <v>8</v>
      </c>
      <c r="B6" s="16"/>
      <c r="C6" s="3"/>
      <c r="D6" s="3"/>
    </row>
    <row r="7" spans="1:11" ht="18.75">
      <c r="A7" s="3" t="s">
        <v>143</v>
      </c>
      <c r="B7" s="25"/>
      <c r="C7" s="104" t="s">
        <v>144</v>
      </c>
      <c r="D7" s="3"/>
    </row>
    <row r="8" spans="1:11" ht="18.75">
      <c r="A8" s="3" t="str">
        <f>IF(B7=0,"    結婚の予定（西暦）","")</f>
        <v xml:space="preserve">    結婚の予定（西暦）</v>
      </c>
      <c r="B8" s="68"/>
      <c r="C8" s="104" t="str">
        <f>IF(B7=0,"配偶者の生年月日を下記２．（１）に入力","")</f>
        <v>配偶者の生年月日を下記２．（１）に入力</v>
      </c>
      <c r="D8" s="3"/>
    </row>
    <row r="9" spans="1:11" ht="18.75">
      <c r="A9" s="3" t="s">
        <v>145</v>
      </c>
      <c r="B9" s="96"/>
      <c r="C9" s="104" t="s">
        <v>151</v>
      </c>
      <c r="D9" s="3"/>
    </row>
    <row r="10" spans="1:11" ht="18.75">
      <c r="A10" s="3" t="s">
        <v>114</v>
      </c>
      <c r="B10" s="96"/>
      <c r="C10" s="104" t="s">
        <v>136</v>
      </c>
      <c r="D10" s="3"/>
    </row>
    <row r="11" spans="1:11" ht="18.75">
      <c r="A11" s="3" t="s">
        <v>261</v>
      </c>
      <c r="B11" s="96"/>
      <c r="C11" s="104" t="s">
        <v>117</v>
      </c>
      <c r="D11" s="3"/>
    </row>
    <row r="12" spans="1:11" ht="18.75" hidden="1">
      <c r="A12" s="183" t="s">
        <v>216</v>
      </c>
      <c r="B12" s="181">
        <f ca="1">ROUNDDOWN(((B3*10000+401)-(B5*10000+C5*100+D5))/10000,0)</f>
        <v>2025</v>
      </c>
      <c r="C12" s="104"/>
      <c r="D12" s="3"/>
    </row>
    <row r="13" spans="1:11" ht="18.75" hidden="1">
      <c r="A13" s="183" t="s">
        <v>258</v>
      </c>
      <c r="B13" s="182">
        <f ca="1">ROUND(IF(B12&gt;50,B9*(1+モデル数値!D5*(60-B12)),B9*(1+(50-B12)*モデル数値!D4+10*モデル数値!D5)),0)</f>
        <v>0</v>
      </c>
      <c r="C13" s="104"/>
      <c r="D13" s="3"/>
    </row>
    <row r="14" spans="1:11" ht="18.75">
      <c r="A14" s="3" t="s">
        <v>259</v>
      </c>
      <c r="B14" s="96"/>
      <c r="C14" s="104" t="s">
        <v>137</v>
      </c>
      <c r="D14" s="3"/>
      <c r="G14" s="105" t="s">
        <v>115</v>
      </c>
      <c r="H14">
        <f ca="1">IF(B12&gt;=50,B14,MIN(ROUND(B14*(60-$B$10)/($B$3-$B$5-プロフィール!$B$10),0),83))</f>
        <v>0</v>
      </c>
      <c r="I14" s="105" t="s">
        <v>116</v>
      </c>
    </row>
    <row r="15" spans="1:11" ht="18.75">
      <c r="A15" s="3" t="s">
        <v>260</v>
      </c>
      <c r="B15" s="96"/>
      <c r="C15" s="104" t="s">
        <v>137</v>
      </c>
      <c r="D15" s="3"/>
      <c r="G15" s="105" t="s">
        <v>115</v>
      </c>
      <c r="H15">
        <f ca="1">IF(B12&gt;=50,B15,ROUND(B15*(60-$B$10)/($B$3-$B$5-プロフィール!$B$10),0))</f>
        <v>0</v>
      </c>
      <c r="I15" s="105" t="s">
        <v>116</v>
      </c>
    </row>
    <row r="16" spans="1:11" ht="18.75">
      <c r="A16" s="3"/>
      <c r="B16" s="3"/>
      <c r="C16" s="3"/>
      <c r="D16" s="3"/>
    </row>
    <row r="17" spans="1:11" ht="21">
      <c r="A17" s="1" t="s">
        <v>7</v>
      </c>
      <c r="B17" s="2"/>
      <c r="C17" s="2"/>
      <c r="D17" s="2"/>
      <c r="E17" s="2"/>
      <c r="F17" s="2"/>
      <c r="G17" s="2"/>
      <c r="H17" s="2"/>
      <c r="I17" s="2"/>
      <c r="J17" s="2"/>
      <c r="K17" s="2"/>
    </row>
    <row r="18" spans="1:11" ht="18.75">
      <c r="A18" s="3" t="s">
        <v>1</v>
      </c>
      <c r="B18" s="15"/>
      <c r="C18" s="5"/>
      <c r="D18" s="6"/>
      <c r="E18" s="106" t="str">
        <f>IF(B7=0,IF(ISBLANK(B18),"",IF(ISBLANK(B8),"上記１．（３）に結婚予定年を入力してください","")),"")</f>
        <v/>
      </c>
    </row>
    <row r="19" spans="1:11" ht="18.75">
      <c r="A19" s="3" t="s">
        <v>8</v>
      </c>
      <c r="B19" s="14" t="str">
        <f>IF(B6="男性","女性",IF(B6="女性","男性",""))</f>
        <v/>
      </c>
      <c r="C19" s="104"/>
    </row>
    <row r="20" spans="1:11" ht="18.75">
      <c r="A20" s="3" t="s">
        <v>221</v>
      </c>
      <c r="B20" s="172"/>
      <c r="C20" s="173" t="s">
        <v>220</v>
      </c>
    </row>
    <row r="21" spans="1:11" ht="19.5" customHeight="1">
      <c r="A21" s="3" t="s">
        <v>145</v>
      </c>
      <c r="B21" s="102"/>
      <c r="C21" s="180" t="str">
        <f>IF(B7=1,"万円","")</f>
        <v/>
      </c>
      <c r="D21" s="196" t="str">
        <f>IF(B20=1,"年収の上昇率(民間の場合)","")</f>
        <v/>
      </c>
      <c r="E21" s="196"/>
      <c r="F21" s="7"/>
      <c r="G21" s="105" t="str">
        <f>IF(B20=1," → ５１歳以後は上昇率は適用しません","")</f>
        <v/>
      </c>
    </row>
    <row r="22" spans="1:11" ht="18.75">
      <c r="A22" s="3" t="s">
        <v>114</v>
      </c>
      <c r="B22" s="96"/>
      <c r="C22" s="104" t="s">
        <v>136</v>
      </c>
      <c r="E22" s="107"/>
    </row>
    <row r="23" spans="1:11" ht="18.75">
      <c r="A23" s="3" t="s">
        <v>261</v>
      </c>
      <c r="B23" s="96"/>
      <c r="C23" s="104" t="s">
        <v>117</v>
      </c>
      <c r="E23" s="107"/>
    </row>
    <row r="24" spans="1:11" hidden="1">
      <c r="A24" s="183" t="s">
        <v>216</v>
      </c>
      <c r="B24" s="181">
        <f ca="1">ROUNDDOWN(((B3*10000+401)-(B18*10000+C18*100+D18))/10000,0)</f>
        <v>2025</v>
      </c>
      <c r="C24" s="104"/>
    </row>
    <row r="25" spans="1:11" hidden="1">
      <c r="A25" s="183" t="s">
        <v>258</v>
      </c>
      <c r="B25" s="182">
        <f ca="1">ROUND(IF(B24&gt;50,B21*(1+モデル数値!G5*(60-B24)),B21*(1+(50-B24)*モデル数値!G4+10*モデル数値!G5)),0)</f>
        <v>0</v>
      </c>
      <c r="C25" s="104"/>
    </row>
    <row r="26" spans="1:11" ht="18.75">
      <c r="A26" s="3" t="s">
        <v>262</v>
      </c>
      <c r="B26" s="102"/>
      <c r="C26" s="104" t="str">
        <f>IF(B20=1,"万円","")</f>
        <v/>
      </c>
      <c r="E26" s="174" t="s">
        <v>222</v>
      </c>
      <c r="F26" s="175">
        <f>IF(B20=0,ROUND(退職手当計算シート!C13/10000,0),プロフィール!B26)</f>
        <v>0</v>
      </c>
    </row>
    <row r="27" spans="1:11" ht="18.75">
      <c r="A27" s="3" t="s">
        <v>263</v>
      </c>
      <c r="B27" s="96"/>
      <c r="C27" s="104" t="s">
        <v>137</v>
      </c>
      <c r="G27" s="105" t="s">
        <v>115</v>
      </c>
      <c r="H27">
        <f ca="1">IF(B24&gt;=50,B27,MIN(ROUND(B27*(60-$B$22)/($B$3-$B$18-$B$22),0),83))</f>
        <v>0</v>
      </c>
      <c r="I27" s="105" t="s">
        <v>116</v>
      </c>
    </row>
    <row r="28" spans="1:11" ht="18.75">
      <c r="A28" s="3" t="s">
        <v>264</v>
      </c>
      <c r="B28" s="96"/>
      <c r="C28" s="104" t="s">
        <v>137</v>
      </c>
      <c r="G28" s="105" t="s">
        <v>115</v>
      </c>
      <c r="H28">
        <f ca="1">IF(B24&gt;=50,B28,ROUND(IF(B21&gt;130,B28*(60-$B$22)/($B$3-$B$18-$B$22),B28),0))</f>
        <v>0</v>
      </c>
      <c r="I28" s="105" t="s">
        <v>116</v>
      </c>
    </row>
    <row r="30" spans="1:11" s="108" customFormat="1" ht="21">
      <c r="A30" s="1" t="s">
        <v>149</v>
      </c>
      <c r="B30" s="1"/>
      <c r="C30" s="1"/>
      <c r="D30" s="1"/>
      <c r="E30" s="1"/>
      <c r="F30" s="1"/>
      <c r="G30" s="1"/>
      <c r="H30" s="1"/>
      <c r="I30" s="1"/>
      <c r="J30" s="1"/>
      <c r="K30" s="1"/>
    </row>
    <row r="31" spans="1:11" ht="23.25" customHeight="1">
      <c r="A31" s="109" t="s">
        <v>150</v>
      </c>
      <c r="B31" s="98"/>
      <c r="C31" t="s">
        <v>200</v>
      </c>
    </row>
    <row r="32" spans="1:11" ht="23.25" customHeight="1">
      <c r="A32" s="110"/>
    </row>
    <row r="33" spans="1:18" ht="21">
      <c r="A33" s="1" t="s">
        <v>113</v>
      </c>
      <c r="B33" s="2"/>
      <c r="C33" s="2"/>
      <c r="D33" s="2"/>
      <c r="E33" s="2"/>
      <c r="F33" s="2"/>
      <c r="G33" s="2"/>
      <c r="H33" s="2"/>
      <c r="I33" s="2"/>
      <c r="J33" s="2"/>
      <c r="K33" s="2"/>
    </row>
    <row r="34" spans="1:18" ht="16.5" customHeight="1">
      <c r="A34" s="193" t="s">
        <v>100</v>
      </c>
      <c r="B34" s="190" t="s">
        <v>16</v>
      </c>
      <c r="C34" s="190"/>
      <c r="D34" s="190"/>
      <c r="E34" s="191" t="s">
        <v>11</v>
      </c>
      <c r="F34" s="190" t="s">
        <v>47</v>
      </c>
      <c r="G34" s="190"/>
      <c r="H34" s="190"/>
      <c r="I34" s="190"/>
      <c r="J34" s="190"/>
      <c r="K34" s="190"/>
    </row>
    <row r="35" spans="1:18" ht="13.5" customHeight="1">
      <c r="A35" s="194"/>
      <c r="B35" s="20" t="s">
        <v>15</v>
      </c>
      <c r="C35" s="20" t="s">
        <v>9</v>
      </c>
      <c r="D35" s="20" t="s">
        <v>10</v>
      </c>
      <c r="E35" s="192"/>
      <c r="F35" s="19" t="s">
        <v>48</v>
      </c>
      <c r="G35" s="19" t="s">
        <v>49</v>
      </c>
      <c r="H35" s="19" t="s">
        <v>50</v>
      </c>
      <c r="I35" s="19" t="s">
        <v>51</v>
      </c>
      <c r="J35" s="69" t="s">
        <v>52</v>
      </c>
      <c r="K35" s="70" t="s">
        <v>53</v>
      </c>
      <c r="M35" s="9" t="s">
        <v>48</v>
      </c>
      <c r="N35" s="9" t="s">
        <v>49</v>
      </c>
      <c r="O35" s="9" t="s">
        <v>50</v>
      </c>
      <c r="P35" s="9" t="s">
        <v>51</v>
      </c>
      <c r="Q35" s="9" t="s">
        <v>52</v>
      </c>
      <c r="R35" s="9" t="s">
        <v>53</v>
      </c>
    </row>
    <row r="36" spans="1:18" ht="18.75">
      <c r="A36" s="21" t="s">
        <v>12</v>
      </c>
      <c r="B36" s="4"/>
      <c r="C36" s="5"/>
      <c r="D36" s="6"/>
      <c r="E36" s="98"/>
      <c r="F36" s="99"/>
      <c r="G36" s="99"/>
      <c r="H36" s="99"/>
      <c r="I36" s="99"/>
      <c r="J36" s="100"/>
      <c r="K36" s="101"/>
      <c r="M36" s="10" t="s">
        <v>62</v>
      </c>
      <c r="N36" s="10" t="s">
        <v>64</v>
      </c>
      <c r="O36" s="10" t="s">
        <v>66</v>
      </c>
      <c r="P36" s="10" t="s">
        <v>68</v>
      </c>
      <c r="Q36" s="10" t="s">
        <v>54</v>
      </c>
      <c r="R36" s="10" t="s">
        <v>60</v>
      </c>
    </row>
    <row r="37" spans="1:18" ht="18.75">
      <c r="A37" s="21" t="s">
        <v>13</v>
      </c>
      <c r="B37" s="4"/>
      <c r="C37" s="5"/>
      <c r="D37" s="6"/>
      <c r="E37" s="98"/>
      <c r="F37" s="99"/>
      <c r="G37" s="99"/>
      <c r="H37" s="99"/>
      <c r="I37" s="99"/>
      <c r="J37" s="100"/>
      <c r="K37" s="101"/>
      <c r="M37" s="10" t="s">
        <v>63</v>
      </c>
      <c r="N37" s="10" t="s">
        <v>65</v>
      </c>
      <c r="O37" s="10" t="s">
        <v>67</v>
      </c>
      <c r="P37" s="10" t="s">
        <v>69</v>
      </c>
      <c r="Q37" s="10" t="s">
        <v>55</v>
      </c>
      <c r="R37" s="10" t="s">
        <v>61</v>
      </c>
    </row>
    <row r="38" spans="1:18" ht="18.75">
      <c r="A38" s="21" t="s">
        <v>14</v>
      </c>
      <c r="B38" s="4"/>
      <c r="C38" s="5"/>
      <c r="D38" s="6"/>
      <c r="E38" s="98"/>
      <c r="F38" s="99"/>
      <c r="G38" s="99"/>
      <c r="H38" s="99"/>
      <c r="I38" s="99"/>
      <c r="J38" s="100"/>
      <c r="K38" s="101"/>
      <c r="M38" s="10"/>
      <c r="N38" s="10"/>
      <c r="O38" s="10"/>
      <c r="P38" s="10"/>
      <c r="Q38" s="10" t="s">
        <v>56</v>
      </c>
      <c r="R38" s="10"/>
    </row>
    <row r="39" spans="1:18">
      <c r="M39" s="10"/>
      <c r="N39" s="10"/>
      <c r="O39" s="10"/>
      <c r="P39" s="10"/>
      <c r="Q39" s="10" t="s">
        <v>57</v>
      </c>
      <c r="R39" s="10"/>
    </row>
    <row r="40" spans="1:18" ht="21">
      <c r="A40" s="1" t="s">
        <v>147</v>
      </c>
      <c r="B40" s="2"/>
      <c r="C40" s="2"/>
      <c r="D40" s="2"/>
      <c r="E40" s="2"/>
      <c r="F40" s="2"/>
      <c r="G40" s="2"/>
      <c r="H40" s="2"/>
      <c r="I40" s="2"/>
      <c r="J40" s="2"/>
      <c r="K40" s="2"/>
      <c r="M40" s="10"/>
      <c r="N40" s="10"/>
      <c r="O40" s="10"/>
      <c r="P40" s="10"/>
      <c r="Q40" s="10" t="s">
        <v>58</v>
      </c>
      <c r="R40" s="10"/>
    </row>
    <row r="41" spans="1:18" ht="18.75">
      <c r="A41" s="3" t="s">
        <v>87</v>
      </c>
      <c r="B41" s="96"/>
      <c r="C41" t="s">
        <v>265</v>
      </c>
      <c r="M41" s="10"/>
      <c r="N41" s="10"/>
      <c r="O41" s="10"/>
      <c r="P41" s="10"/>
      <c r="Q41" s="10" t="s">
        <v>59</v>
      </c>
      <c r="R41" s="10"/>
    </row>
    <row r="42" spans="1:18" ht="18.75">
      <c r="A42" s="3" t="str">
        <f>IF(B41=1,"　　　現在の家賃（年間）","")</f>
        <v/>
      </c>
      <c r="B42" s="102"/>
      <c r="C42" t="str">
        <f>IF(B41=1,"万円","←入力しないでください")</f>
        <v>←入力しないでください</v>
      </c>
    </row>
    <row r="43" spans="1:18" ht="18.75">
      <c r="A43" s="3" t="str">
        <f>IF(B41=0,"　　　現在のローンの年間返済額","")</f>
        <v>　　　現在のローンの年間返済額</v>
      </c>
      <c r="B43" s="102"/>
      <c r="C43" s="110" t="str">
        <f>IF(B41=0,"返済完了年（西暦）","")</f>
        <v>返済完了年（西暦）</v>
      </c>
      <c r="E43" s="97"/>
      <c r="M43" s="8" t="s">
        <v>31</v>
      </c>
      <c r="N43" s="8"/>
    </row>
    <row r="44" spans="1:18" ht="18.75">
      <c r="A44" s="3" t="str">
        <f>IF(B41&gt;0,"（2）住宅取得予定","")</f>
        <v/>
      </c>
      <c r="B44" s="3"/>
      <c r="M44" s="8">
        <f ca="1">IF(B36&lt;$B$3,0,B36)</f>
        <v>0</v>
      </c>
      <c r="N44" s="111">
        <v>1</v>
      </c>
    </row>
    <row r="45" spans="1:18" ht="18.75">
      <c r="A45" s="3" t="str">
        <f>IF(B41&gt;0,"　　　取得予定年（西暦）","")</f>
        <v/>
      </c>
      <c r="B45" s="102"/>
      <c r="C45" t="str">
        <f>IF(B41=0,"←入力しないでください","年")</f>
        <v>←入力しないでください</v>
      </c>
      <c r="M45" s="8">
        <f t="shared" ref="M45:M46" ca="1" si="0">IF(B37&lt;$B$3,0,B37)</f>
        <v>0</v>
      </c>
      <c r="N45" s="111">
        <v>1</v>
      </c>
    </row>
    <row r="46" spans="1:18" ht="18.75">
      <c r="A46" s="3" t="str">
        <f>IF(B41&gt;0,"　　　取得価格","")</f>
        <v/>
      </c>
      <c r="B46" s="102"/>
      <c r="C46" t="str">
        <f>IF(B41=0,"←入力しないでください","万円")</f>
        <v>←入力しないでください</v>
      </c>
      <c r="M46" s="8">
        <f t="shared" ca="1" si="0"/>
        <v>0</v>
      </c>
      <c r="N46" s="111">
        <v>1</v>
      </c>
    </row>
    <row r="47" spans="1:18" ht="18.75">
      <c r="A47" s="3" t="str">
        <f>IF(B41&gt;0,"　　　準備する頭金","")</f>
        <v/>
      </c>
      <c r="B47" s="102"/>
      <c r="C47" s="112" t="str">
        <f>IFERROR(IF(B41=0,"←入力しないでください",IF(B47&lt;B46*0.2,"万円　取得する物件価格の２割以上の頭金のご準備をお勧めします","万円")),"")</f>
        <v>←入力しないでください</v>
      </c>
    </row>
    <row r="48" spans="1:18" ht="18.75">
      <c r="A48" s="3" t="str">
        <f>IF(B41&gt;0,"　　　借入金","")</f>
        <v/>
      </c>
      <c r="B48" s="3">
        <f>ROUND(B46*1.06-B47,0)</f>
        <v>0</v>
      </c>
      <c r="C48" t="str">
        <f>IF(B41=0,"","万円")</f>
        <v/>
      </c>
      <c r="M48" s="8" t="s">
        <v>88</v>
      </c>
      <c r="N48" s="8"/>
    </row>
    <row r="49" spans="1:14" ht="18.75">
      <c r="A49" s="3" t="str">
        <f>IF(B41&gt;0,"　　　ローンの返済年数","")</f>
        <v/>
      </c>
      <c r="B49" s="102"/>
      <c r="C49" s="106" t="str">
        <f>IFERROR(IF(B41=0,"←入力しないでください",IF(B45+B49-B5&gt;65,"年　６５歳までの返済完了をお勧めします","年")),"")</f>
        <v>←入力しないでください</v>
      </c>
      <c r="M49" s="8" t="s">
        <v>89</v>
      </c>
      <c r="N49" s="113">
        <v>0.02</v>
      </c>
    </row>
    <row r="50" spans="1:14" ht="18.75">
      <c r="A50" s="3" t="str">
        <f>IF(B41&gt;0,"　　　毎年の返済額","")</f>
        <v/>
      </c>
      <c r="B50" s="3" t="e">
        <f>ROUND(B48*INDEX(N50:N94,MATCH(B49,M50:M94,0),1),0)</f>
        <v>#N/A</v>
      </c>
      <c r="C50" s="106" t="str">
        <f>IFERROR(IF(B50&gt;B9*0.2,"万円　年間返済額は年収の２割以内をお勧めします","万円"),"")</f>
        <v/>
      </c>
      <c r="M50" s="8">
        <v>1</v>
      </c>
      <c r="N50" s="8">
        <f>$N$49*(1+$N$49)^M50/((1+$N$49)^M50-1)</f>
        <v>1.0199999999999991</v>
      </c>
    </row>
    <row r="51" spans="1:14" ht="18.75">
      <c r="A51" s="3" t="s">
        <v>153</v>
      </c>
      <c r="B51" s="3"/>
      <c r="C51" s="106"/>
      <c r="M51" s="8">
        <v>2</v>
      </c>
      <c r="N51" s="8">
        <f t="shared" ref="N51:N94" si="1">$N$49*(1+$N$49)^M51/((1+$N$49)^M51-1)</f>
        <v>0.51504950495049517</v>
      </c>
    </row>
    <row r="52" spans="1:14" ht="18.75">
      <c r="A52" s="3" t="s">
        <v>154</v>
      </c>
      <c r="B52" s="96"/>
      <c r="C52" s="114" t="s">
        <v>155</v>
      </c>
      <c r="D52" s="109" t="s">
        <v>152</v>
      </c>
      <c r="E52" s="98"/>
      <c r="F52" t="s">
        <v>135</v>
      </c>
      <c r="M52" s="8">
        <v>3</v>
      </c>
      <c r="N52" s="8">
        <f t="shared" si="1"/>
        <v>0.34675467259181847</v>
      </c>
    </row>
    <row r="53" spans="1:14" ht="18.75">
      <c r="A53" s="3" t="s">
        <v>156</v>
      </c>
      <c r="B53" s="96"/>
      <c r="C53" s="114" t="s">
        <v>155</v>
      </c>
      <c r="D53" s="109" t="s">
        <v>152</v>
      </c>
      <c r="E53" s="98"/>
      <c r="F53" t="s">
        <v>135</v>
      </c>
      <c r="M53" s="8">
        <v>4</v>
      </c>
      <c r="N53" s="8">
        <f t="shared" si="1"/>
        <v>0.26262375267128762</v>
      </c>
    </row>
    <row r="54" spans="1:14" ht="18.75">
      <c r="A54" s="3" t="s">
        <v>157</v>
      </c>
      <c r="B54" s="96"/>
      <c r="C54" s="114" t="s">
        <v>155</v>
      </c>
      <c r="D54" s="109" t="s">
        <v>152</v>
      </c>
      <c r="E54" s="98"/>
      <c r="F54" t="s">
        <v>135</v>
      </c>
      <c r="M54" s="8">
        <v>5</v>
      </c>
      <c r="N54" s="8">
        <f t="shared" si="1"/>
        <v>0.21215839410432219</v>
      </c>
    </row>
    <row r="55" spans="1:14" ht="18.75">
      <c r="A55" s="3" t="s">
        <v>158</v>
      </c>
      <c r="B55" s="96"/>
      <c r="C55" s="114" t="s">
        <v>155</v>
      </c>
      <c r="D55" s="109" t="s">
        <v>152</v>
      </c>
      <c r="E55" s="98"/>
      <c r="F55" t="s">
        <v>135</v>
      </c>
      <c r="M55" s="8">
        <v>6</v>
      </c>
      <c r="N55" s="8">
        <f t="shared" si="1"/>
        <v>0.1785258123352024</v>
      </c>
    </row>
    <row r="56" spans="1:14">
      <c r="M56" s="8">
        <v>7</v>
      </c>
      <c r="N56" s="8">
        <f t="shared" si="1"/>
        <v>0.1545119561030997</v>
      </c>
    </row>
    <row r="57" spans="1:14" ht="21">
      <c r="A57" s="1" t="s">
        <v>148</v>
      </c>
      <c r="B57" s="1"/>
      <c r="C57" s="1"/>
      <c r="D57" s="1"/>
      <c r="E57" s="1"/>
      <c r="F57" s="1"/>
      <c r="G57" s="1"/>
      <c r="H57" s="1"/>
      <c r="I57" s="1"/>
      <c r="J57" s="1"/>
      <c r="K57" s="1"/>
      <c r="M57" s="8">
        <v>8</v>
      </c>
      <c r="N57" s="8">
        <f t="shared" si="1"/>
        <v>0.13650979913376274</v>
      </c>
    </row>
    <row r="58" spans="1:14" ht="18.75">
      <c r="A58" s="3" t="s">
        <v>146</v>
      </c>
      <c r="M58" s="8">
        <v>9</v>
      </c>
      <c r="N58" s="8">
        <f t="shared" si="1"/>
        <v>0.12251543737024126</v>
      </c>
    </row>
    <row r="59" spans="1:14" ht="18.75">
      <c r="A59" s="3" t="s">
        <v>140</v>
      </c>
      <c r="B59" s="98"/>
      <c r="C59" t="s">
        <v>139</v>
      </c>
      <c r="M59" s="8">
        <v>10</v>
      </c>
      <c r="N59" s="8">
        <f t="shared" si="1"/>
        <v>0.11132652786531647</v>
      </c>
    </row>
    <row r="60" spans="1:14" ht="18.75">
      <c r="A60" s="3" t="s">
        <v>141</v>
      </c>
      <c r="B60" s="98"/>
      <c r="C60" t="s">
        <v>192</v>
      </c>
      <c r="F60" s="106"/>
      <c r="M60" s="8">
        <v>11</v>
      </c>
      <c r="N60" s="8">
        <f t="shared" si="1"/>
        <v>0.10217794282364558</v>
      </c>
    </row>
    <row r="61" spans="1:14" ht="18.75">
      <c r="A61" s="3" t="s">
        <v>142</v>
      </c>
      <c r="B61" s="98"/>
      <c r="C61" t="s">
        <v>138</v>
      </c>
      <c r="M61" s="8">
        <v>12</v>
      </c>
      <c r="N61" s="8">
        <f t="shared" si="1"/>
        <v>9.4559596622951506E-2</v>
      </c>
    </row>
    <row r="62" spans="1:14">
      <c r="M62" s="8">
        <v>13</v>
      </c>
      <c r="N62" s="8">
        <f t="shared" si="1"/>
        <v>8.8118352671695988E-2</v>
      </c>
    </row>
    <row r="63" spans="1:14" ht="18.75">
      <c r="A63" s="3" t="s">
        <v>163</v>
      </c>
      <c r="B63" s="98"/>
      <c r="C63" t="s">
        <v>135</v>
      </c>
      <c r="M63" s="8">
        <v>14</v>
      </c>
      <c r="N63" s="8">
        <f t="shared" si="1"/>
        <v>8.2601970184991866E-2</v>
      </c>
    </row>
    <row r="64" spans="1:14" ht="18.75">
      <c r="A64" s="3" t="s">
        <v>164</v>
      </c>
      <c r="B64" s="98"/>
      <c r="C64" t="s">
        <v>135</v>
      </c>
      <c r="M64" s="8">
        <v>15</v>
      </c>
      <c r="N64" s="8">
        <f t="shared" si="1"/>
        <v>7.7825472250244179E-2</v>
      </c>
    </row>
    <row r="65" spans="13:14">
      <c r="M65" s="8">
        <v>16</v>
      </c>
      <c r="N65" s="8">
        <f t="shared" si="1"/>
        <v>7.365012586826164E-2</v>
      </c>
    </row>
    <row r="66" spans="13:14">
      <c r="M66" s="8">
        <v>17</v>
      </c>
      <c r="N66" s="8">
        <f t="shared" si="1"/>
        <v>6.996984080346913E-2</v>
      </c>
    </row>
    <row r="67" spans="13:14">
      <c r="M67" s="8">
        <v>18</v>
      </c>
      <c r="N67" s="8">
        <f t="shared" si="1"/>
        <v>6.6702102150790948E-2</v>
      </c>
    </row>
    <row r="68" spans="13:14">
      <c r="M68" s="8">
        <v>19</v>
      </c>
      <c r="N68" s="8">
        <f t="shared" si="1"/>
        <v>6.3781766302537068E-2</v>
      </c>
    </row>
    <row r="69" spans="13:14">
      <c r="M69" s="8">
        <v>20</v>
      </c>
      <c r="N69" s="8">
        <f t="shared" si="1"/>
        <v>6.1156718125290395E-2</v>
      </c>
    </row>
    <row r="70" spans="13:14">
      <c r="M70" s="8">
        <v>21</v>
      </c>
      <c r="N70" s="8">
        <f t="shared" si="1"/>
        <v>5.8784768943460665E-2</v>
      </c>
    </row>
    <row r="71" spans="13:14">
      <c r="M71" s="8">
        <v>22</v>
      </c>
      <c r="N71" s="8">
        <f t="shared" si="1"/>
        <v>5.663140052738308E-2</v>
      </c>
    </row>
    <row r="72" spans="13:14">
      <c r="M72" s="8">
        <v>23</v>
      </c>
      <c r="N72" s="8">
        <f t="shared" si="1"/>
        <v>5.4668097606317322E-2</v>
      </c>
    </row>
    <row r="73" spans="13:14">
      <c r="M73" s="8">
        <v>24</v>
      </c>
      <c r="N73" s="8">
        <f t="shared" si="1"/>
        <v>5.2871097253249906E-2</v>
      </c>
    </row>
    <row r="74" spans="13:14">
      <c r="M74" s="8">
        <v>25</v>
      </c>
      <c r="N74" s="8">
        <f t="shared" si="1"/>
        <v>5.122043841739473E-2</v>
      </c>
    </row>
    <row r="75" spans="13:14">
      <c r="M75" s="8">
        <v>26</v>
      </c>
      <c r="N75" s="8">
        <f t="shared" si="1"/>
        <v>4.9699230795395191E-2</v>
      </c>
    </row>
    <row r="76" spans="13:14">
      <c r="M76" s="8">
        <v>27</v>
      </c>
      <c r="N76" s="8">
        <f t="shared" si="1"/>
        <v>4.8293086175638163E-2</v>
      </c>
    </row>
    <row r="77" spans="13:14">
      <c r="M77" s="8">
        <v>28</v>
      </c>
      <c r="N77" s="8">
        <f t="shared" si="1"/>
        <v>4.6989671637400962E-2</v>
      </c>
    </row>
    <row r="78" spans="13:14">
      <c r="M78" s="8">
        <v>29</v>
      </c>
      <c r="N78" s="8">
        <f t="shared" si="1"/>
        <v>4.5778355191595607E-2</v>
      </c>
    </row>
    <row r="79" spans="13:14">
      <c r="M79" s="8">
        <v>30</v>
      </c>
      <c r="N79" s="8">
        <f t="shared" si="1"/>
        <v>4.464992229340297E-2</v>
      </c>
    </row>
    <row r="80" spans="13:14">
      <c r="M80" s="8">
        <v>31</v>
      </c>
      <c r="N80" s="8">
        <f t="shared" si="1"/>
        <v>4.3596347223467023E-2</v>
      </c>
    </row>
    <row r="81" spans="13:14">
      <c r="M81" s="8">
        <v>32</v>
      </c>
      <c r="N81" s="8">
        <f t="shared" si="1"/>
        <v>4.2610607335150333E-2</v>
      </c>
    </row>
    <row r="82" spans="13:14">
      <c r="M82" s="8">
        <v>33</v>
      </c>
      <c r="N82" s="8">
        <f t="shared" si="1"/>
        <v>4.1686531075049847E-2</v>
      </c>
    </row>
    <row r="83" spans="13:14">
      <c r="M83" s="8">
        <v>34</v>
      </c>
      <c r="N83" s="8">
        <f t="shared" si="1"/>
        <v>4.0818672823453653E-2</v>
      </c>
    </row>
    <row r="84" spans="13:14">
      <c r="M84" s="8">
        <v>35</v>
      </c>
      <c r="N84" s="8">
        <f t="shared" si="1"/>
        <v>4.0002209190750142E-2</v>
      </c>
    </row>
    <row r="85" spans="13:14">
      <c r="M85" s="8">
        <v>36</v>
      </c>
      <c r="N85" s="8">
        <f t="shared" si="1"/>
        <v>3.9232852597798164E-2</v>
      </c>
    </row>
    <row r="86" spans="13:14">
      <c r="M86" s="8">
        <v>37</v>
      </c>
      <c r="N86" s="8">
        <f t="shared" si="1"/>
        <v>3.8506778870318885E-2</v>
      </c>
    </row>
    <row r="87" spans="13:14">
      <c r="M87" s="8">
        <v>38</v>
      </c>
      <c r="N87" s="8">
        <f t="shared" si="1"/>
        <v>3.7820566265778684E-2</v>
      </c>
    </row>
    <row r="88" spans="13:14">
      <c r="M88" s="8">
        <v>39</v>
      </c>
      <c r="N88" s="8">
        <f t="shared" si="1"/>
        <v>3.717114388077656E-2</v>
      </c>
    </row>
    <row r="89" spans="13:14">
      <c r="M89" s="8">
        <v>40</v>
      </c>
      <c r="N89" s="8">
        <f t="shared" si="1"/>
        <v>3.65557477973475E-2</v>
      </c>
    </row>
    <row r="90" spans="13:14">
      <c r="M90" s="8">
        <v>41</v>
      </c>
      <c r="N90" s="8">
        <f t="shared" si="1"/>
        <v>3.5971883646902743E-2</v>
      </c>
    </row>
    <row r="91" spans="13:14">
      <c r="M91" s="8">
        <v>42</v>
      </c>
      <c r="N91" s="8">
        <f t="shared" si="1"/>
        <v>3.5417294522200132E-2</v>
      </c>
    </row>
    <row r="92" spans="13:14">
      <c r="M92" s="8">
        <v>43</v>
      </c>
      <c r="N92" s="8">
        <f t="shared" si="1"/>
        <v>3.4889933366734564E-2</v>
      </c>
    </row>
    <row r="93" spans="13:14">
      <c r="M93" s="8">
        <v>44</v>
      </c>
      <c r="N93" s="8">
        <f t="shared" si="1"/>
        <v>3.4387939129231056E-2</v>
      </c>
    </row>
    <row r="94" spans="13:14">
      <c r="M94" s="8">
        <v>45</v>
      </c>
      <c r="N94" s="8">
        <f t="shared" si="1"/>
        <v>3.3909616097557285E-2</v>
      </c>
    </row>
  </sheetData>
  <sheetProtection sheet="1" objects="1" scenarios="1"/>
  <mergeCells count="6">
    <mergeCell ref="B34:D34"/>
    <mergeCell ref="F34:K34"/>
    <mergeCell ref="E34:E35"/>
    <mergeCell ref="A34:A35"/>
    <mergeCell ref="A1:K1"/>
    <mergeCell ref="D21:E21"/>
  </mergeCells>
  <phoneticPr fontId="2"/>
  <conditionalFormatting sqref="B8">
    <cfRule type="expression" dxfId="20" priority="22">
      <formula>$B$7=0</formula>
    </cfRule>
    <cfRule type="expression" dxfId="19" priority="23">
      <formula>"$B$7=0"</formula>
    </cfRule>
  </conditionalFormatting>
  <conditionalFormatting sqref="B12">
    <cfRule type="expression" dxfId="18" priority="4" stopIfTrue="1">
      <formula>#REF!=""</formula>
    </cfRule>
    <cfRule type="expression" dxfId="17" priority="5" stopIfTrue="1">
      <formula>"$C4="""""</formula>
    </cfRule>
  </conditionalFormatting>
  <conditionalFormatting sqref="B13">
    <cfRule type="expression" dxfId="16" priority="15">
      <formula>$B$11=1</formula>
    </cfRule>
  </conditionalFormatting>
  <conditionalFormatting sqref="B21">
    <cfRule type="expression" dxfId="15" priority="6">
      <formula>$B$7=1</formula>
    </cfRule>
  </conditionalFormatting>
  <conditionalFormatting sqref="B24">
    <cfRule type="expression" dxfId="14" priority="2" stopIfTrue="1">
      <formula>#REF!=""</formula>
    </cfRule>
    <cfRule type="expression" dxfId="13" priority="3" stopIfTrue="1">
      <formula>"$C4="""""</formula>
    </cfRule>
  </conditionalFormatting>
  <conditionalFormatting sqref="B25">
    <cfRule type="expression" dxfId="12" priority="1">
      <formula>$B$11=1</formula>
    </cfRule>
  </conditionalFormatting>
  <conditionalFormatting sqref="B26">
    <cfRule type="expression" dxfId="11" priority="8">
      <formula>$B$20=1</formula>
    </cfRule>
  </conditionalFormatting>
  <conditionalFormatting sqref="B42">
    <cfRule type="expression" dxfId="10" priority="21">
      <formula>$B$41=1</formula>
    </cfRule>
  </conditionalFormatting>
  <conditionalFormatting sqref="B43 E43">
    <cfRule type="expression" dxfId="9" priority="20">
      <formula>$B$41=0</formula>
    </cfRule>
  </conditionalFormatting>
  <conditionalFormatting sqref="B45:B47">
    <cfRule type="expression" dxfId="8" priority="18">
      <formula>$B$41&gt;0</formula>
    </cfRule>
  </conditionalFormatting>
  <conditionalFormatting sqref="B49">
    <cfRule type="expression" dxfId="7" priority="16">
      <formula>$B$41&gt;0</formula>
    </cfRule>
    <cfRule type="expression" priority="17">
      <formula>$B$41&gt;0</formula>
    </cfRule>
  </conditionalFormatting>
  <conditionalFormatting sqref="F21">
    <cfRule type="expression" dxfId="6" priority="7">
      <formula>$B$20=1</formula>
    </cfRule>
  </conditionalFormatting>
  <dataValidations count="18">
    <dataValidation type="whole" operator="greaterThanOrEqual" allowBlank="1" showInputMessage="1" showErrorMessage="1" sqref="B8" xr:uid="{00000000-0002-0000-0100-000000000000}">
      <formula1>B3</formula1>
    </dataValidation>
    <dataValidation type="whole" allowBlank="1" showInputMessage="1" showErrorMessage="1" sqref="C36:C38 C5 C18" xr:uid="{00000000-0002-0000-0100-000001000000}">
      <formula1>1</formula1>
      <formula2>12</formula2>
    </dataValidation>
    <dataValidation type="whole" allowBlank="1" showInputMessage="1" showErrorMessage="1" sqref="D36:D38 D5 D18" xr:uid="{00000000-0002-0000-0100-000002000000}">
      <formula1>1</formula1>
      <formula2>31</formula2>
    </dataValidation>
    <dataValidation type="whole" operator="greaterThan" allowBlank="1" showInputMessage="1" showErrorMessage="1" sqref="B36:B38" xr:uid="{00000000-0002-0000-0100-000003000000}">
      <formula1>1980</formula1>
    </dataValidation>
    <dataValidation type="list" allowBlank="1" showInputMessage="1" showErrorMessage="1" sqref="F36:F38" xr:uid="{00000000-0002-0000-0100-000004000000}">
      <formula1>$M$36:$M$37</formula1>
    </dataValidation>
    <dataValidation type="list" allowBlank="1" showInputMessage="1" showErrorMessage="1" sqref="H36:H38" xr:uid="{00000000-0002-0000-0100-000005000000}">
      <formula1>$O$36:$O$37</formula1>
    </dataValidation>
    <dataValidation type="list" allowBlank="1" showInputMessage="1" showErrorMessage="1" sqref="I36:I38" xr:uid="{00000000-0002-0000-0100-000006000000}">
      <formula1>$P$36:$P$37</formula1>
    </dataValidation>
    <dataValidation type="list" allowBlank="1" showInputMessage="1" showErrorMessage="1" sqref="J36:J38" xr:uid="{00000000-0002-0000-0100-000007000000}">
      <formula1>$Q$36:$Q$41</formula1>
    </dataValidation>
    <dataValidation type="list" allowBlank="1" showInputMessage="1" showErrorMessage="1" sqref="K36:K38" xr:uid="{00000000-0002-0000-0100-000008000000}">
      <formula1>$R$36:$R$37</formula1>
    </dataValidation>
    <dataValidation type="list" allowBlank="1" showInputMessage="1" showErrorMessage="1" sqref="G36:G38" xr:uid="{00000000-0002-0000-0100-000009000000}">
      <formula1>$N$36:$N$37</formula1>
    </dataValidation>
    <dataValidation type="whole" allowBlank="1" showInputMessage="1" showErrorMessage="1" sqref="B49" xr:uid="{00000000-0002-0000-0100-00000A000000}">
      <formula1>0</formula1>
      <formula2>45</formula2>
    </dataValidation>
    <dataValidation type="list" allowBlank="1" showInputMessage="1" showErrorMessage="1" sqref="B41 B7 B31" xr:uid="{00000000-0002-0000-0100-00000B000000}">
      <formula1>"0,1"</formula1>
    </dataValidation>
    <dataValidation type="whole" allowBlank="1" showInputMessage="1" showErrorMessage="1" sqref="B18 B5" xr:uid="{00000000-0002-0000-0100-00000C000000}">
      <formula1>1945</formula1>
      <formula2>2015</formula2>
    </dataValidation>
    <dataValidation type="list" allowBlank="1" showInputMessage="1" showErrorMessage="1" sqref="B6" xr:uid="{00000000-0002-0000-0100-00000D000000}">
      <formula1>"男性,女性"</formula1>
    </dataValidation>
    <dataValidation type="whole" allowBlank="1" showInputMessage="1" showErrorMessage="1" sqref="B22 B10" xr:uid="{00000000-0002-0000-0100-00000F000000}">
      <formula1>15</formula1>
      <formula2>99</formula2>
    </dataValidation>
    <dataValidation type="list" allowBlank="1" showInputMessage="1" showErrorMessage="1" sqref="E36:E38" xr:uid="{00000000-0002-0000-0100-000010000000}">
      <formula1>"男,女"</formula1>
    </dataValidation>
    <dataValidation type="whole" allowBlank="1" showInputMessage="1" showErrorMessage="1" sqref="B20" xr:uid="{00000000-0002-0000-0100-000011000000}">
      <formula1>0</formula1>
      <formula2>1</formula2>
    </dataValidation>
    <dataValidation type="whole" allowBlank="1" showInputMessage="1" showErrorMessage="1" sqref="B11 B23" xr:uid="{00000000-0002-0000-0100-000012000000}">
      <formula1>60</formula1>
      <formula2>65</formula2>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H52"/>
  <sheetViews>
    <sheetView workbookViewId="0">
      <selection activeCell="B22" sqref="B22"/>
    </sheetView>
  </sheetViews>
  <sheetFormatPr defaultRowHeight="17.25"/>
  <cols>
    <col min="1" max="1" width="31.5" customWidth="1"/>
    <col min="2" max="2" width="21.125" customWidth="1"/>
    <col min="3" max="3" width="21.25" customWidth="1"/>
    <col min="4" max="4" width="28.375" style="76" customWidth="1"/>
    <col min="5" max="5" width="16.375" customWidth="1"/>
    <col min="6" max="8" width="9" hidden="1" customWidth="1"/>
  </cols>
  <sheetData>
    <row r="1" spans="1:8" ht="24">
      <c r="A1" s="197" t="s">
        <v>204</v>
      </c>
      <c r="B1" s="197"/>
      <c r="C1" s="197"/>
      <c r="D1" s="197"/>
    </row>
    <row r="3" spans="1:8" ht="18.75">
      <c r="A3" s="3" t="s">
        <v>205</v>
      </c>
      <c r="B3" s="3"/>
      <c r="C3" s="3"/>
      <c r="F3" s="11" t="s">
        <v>206</v>
      </c>
      <c r="G3" s="11">
        <f>60-B10-1</f>
        <v>59</v>
      </c>
      <c r="H3" s="11">
        <f>60-C10-1</f>
        <v>59</v>
      </c>
    </row>
    <row r="4" spans="1:8" s="95" customFormat="1" ht="18.75">
      <c r="A4" s="163"/>
      <c r="B4" s="163" t="s">
        <v>207</v>
      </c>
      <c r="C4" s="164" t="s">
        <v>208</v>
      </c>
      <c r="D4" s="165"/>
      <c r="F4" s="28"/>
      <c r="G4" s="28"/>
    </row>
    <row r="5" spans="1:8" ht="18.75">
      <c r="A5" s="166" t="s">
        <v>209</v>
      </c>
      <c r="B5" s="167"/>
      <c r="C5" s="167"/>
      <c r="D5" s="76" t="s">
        <v>210</v>
      </c>
      <c r="F5" s="11" t="s">
        <v>211</v>
      </c>
      <c r="G5" s="11">
        <f>INDEX($F$8:$G$52,MATCH(G$3,$F$8:$F$52),2)</f>
        <v>47.709000000000003</v>
      </c>
      <c r="H5" s="11">
        <f>INDEX($F$8:$G$52,MATCH(H$3,$F$8:$F$52),2)</f>
        <v>47.709000000000003</v>
      </c>
    </row>
    <row r="6" spans="1:8" ht="18.75">
      <c r="A6" s="166" t="s">
        <v>257</v>
      </c>
      <c r="B6" s="167"/>
      <c r="C6" s="167"/>
      <c r="D6" s="76" t="s">
        <v>212</v>
      </c>
    </row>
    <row r="7" spans="1:8" ht="18.75" hidden="1">
      <c r="A7" s="166" t="s">
        <v>213</v>
      </c>
      <c r="B7" s="186">
        <v>32500</v>
      </c>
      <c r="C7" s="186">
        <v>32500</v>
      </c>
      <c r="D7" s="76" t="s">
        <v>210</v>
      </c>
      <c r="F7" s="168" t="s">
        <v>206</v>
      </c>
      <c r="G7" s="168" t="s">
        <v>211</v>
      </c>
    </row>
    <row r="8" spans="1:8" ht="18.75">
      <c r="A8" s="3"/>
      <c r="B8" s="3"/>
      <c r="C8" s="3"/>
      <c r="F8" s="12">
        <v>1</v>
      </c>
      <c r="G8" s="12">
        <v>0.83699999999999997</v>
      </c>
    </row>
    <row r="9" spans="1:8" ht="18.75">
      <c r="A9" s="3" t="s">
        <v>214</v>
      </c>
      <c r="B9" s="3"/>
      <c r="C9" s="3"/>
      <c r="F9" s="12">
        <v>2</v>
      </c>
      <c r="G9" s="12">
        <v>1.6739999999999999</v>
      </c>
    </row>
    <row r="10" spans="1:8" ht="18.75">
      <c r="A10" s="3" t="s">
        <v>215</v>
      </c>
      <c r="B10" s="96"/>
      <c r="C10" s="96"/>
      <c r="D10" s="76" t="s">
        <v>117</v>
      </c>
      <c r="F10" s="12">
        <v>3</v>
      </c>
      <c r="G10" s="12">
        <v>2.5110000000000001</v>
      </c>
    </row>
    <row r="11" spans="1:8" ht="18.75">
      <c r="A11" s="3"/>
      <c r="B11" s="3"/>
      <c r="C11" s="3"/>
      <c r="F11" s="12">
        <v>4</v>
      </c>
      <c r="G11" s="12">
        <v>3.3479999999999999</v>
      </c>
    </row>
    <row r="12" spans="1:8" ht="14.25" hidden="1">
      <c r="A12" s="169" t="s">
        <v>216</v>
      </c>
      <c r="B12" s="169">
        <f ca="1">ROUNDDOWN(((プロフィール!$B$3*100+プロフィール!$C$3)-(プロフィール!$B$5*100+プロフィール!$C$5))/100,0)</f>
        <v>2025</v>
      </c>
      <c r="C12" s="169">
        <f ca="1">ROUNDDOWN(((プロフィール!$B$3*100+プロフィール!$C$3)-(プロフィール!$B$18*100+プロフィール!$C$18))/100,0)</f>
        <v>2025</v>
      </c>
      <c r="D12" s="169" t="s">
        <v>117</v>
      </c>
      <c r="F12" s="12">
        <v>5</v>
      </c>
      <c r="G12" s="12">
        <v>4.1849999999999996</v>
      </c>
    </row>
    <row r="13" spans="1:8" ht="14.25">
      <c r="A13" s="169" t="s">
        <v>201</v>
      </c>
      <c r="B13" s="170">
        <f>IF(B5=0,0,IF(B12&gt;=55,B15,IF(B12&gt;=40,B16,B17)))</f>
        <v>0</v>
      </c>
      <c r="C13" s="170">
        <f>IF(C5=0,0,IF(C12&gt;=55,C15,IF(C12&gt;=40,C16,C17)))</f>
        <v>0</v>
      </c>
      <c r="D13" s="169" t="s">
        <v>210</v>
      </c>
      <c r="F13" s="12">
        <v>6</v>
      </c>
      <c r="G13" s="12">
        <v>5.0220000000000002</v>
      </c>
    </row>
    <row r="14" spans="1:8" ht="13.5">
      <c r="A14" s="104"/>
      <c r="B14" s="104"/>
      <c r="C14" s="104"/>
      <c r="D14" s="104"/>
      <c r="F14" s="12">
        <v>7</v>
      </c>
      <c r="G14" s="12">
        <v>5.859</v>
      </c>
    </row>
    <row r="15" spans="1:8" ht="13.5" hidden="1">
      <c r="A15" s="104" t="s">
        <v>217</v>
      </c>
      <c r="B15" s="171">
        <f>ROUND(SUM(B5:B7)*G5+1600000,0)</f>
        <v>3150543</v>
      </c>
      <c r="C15" s="171">
        <f>ROUND(SUM(C5:C7)*H5+1600000,0)</f>
        <v>3150543</v>
      </c>
      <c r="D15" s="104"/>
      <c r="F15" s="12">
        <v>8</v>
      </c>
      <c r="G15" s="12">
        <v>6.96</v>
      </c>
    </row>
    <row r="16" spans="1:8" ht="13.5" hidden="1">
      <c r="A16" s="104" t="s">
        <v>218</v>
      </c>
      <c r="B16" s="171">
        <f ca="1">ROUND((SUM(B5:B7)+6000*(55-B12))*G5+1600000,0)</f>
        <v>-560769838</v>
      </c>
      <c r="C16" s="171">
        <f ca="1">ROUND((SUM(C5:C7)+6000*(55-C12))*H5+1600000,0)</f>
        <v>-560769838</v>
      </c>
      <c r="D16" s="104"/>
      <c r="F16" s="12">
        <v>9</v>
      </c>
      <c r="G16" s="12">
        <v>7.83</v>
      </c>
    </row>
    <row r="17" spans="1:7" ht="13.5" hidden="1">
      <c r="A17" s="104" t="s">
        <v>219</v>
      </c>
      <c r="B17" s="171">
        <f ca="1">ROUND((SUM(B5:B7)+6000*15+9000*(40-B12))*G5+1600000,0)</f>
        <v>-844876933</v>
      </c>
      <c r="C17" s="171">
        <f ca="1">ROUND((SUM(C5:C7)+6000*15+9000*(40-C12))*H5+1600000,0)</f>
        <v>-844876933</v>
      </c>
      <c r="D17"/>
      <c r="F17" s="12">
        <v>10</v>
      </c>
      <c r="G17" s="12">
        <v>8.6999999999999993</v>
      </c>
    </row>
    <row r="18" spans="1:7">
      <c r="A18" s="105" t="s">
        <v>266</v>
      </c>
      <c r="F18" s="12">
        <v>11</v>
      </c>
      <c r="G18" s="12">
        <v>11.613375</v>
      </c>
    </row>
    <row r="19" spans="1:7">
      <c r="F19" s="12">
        <v>12</v>
      </c>
      <c r="G19" s="12">
        <v>12.764250000000001</v>
      </c>
    </row>
    <row r="20" spans="1:7">
      <c r="F20" s="12">
        <v>13</v>
      </c>
      <c r="G20" s="12">
        <v>13.915125</v>
      </c>
    </row>
    <row r="21" spans="1:7">
      <c r="F21" s="12">
        <v>14</v>
      </c>
      <c r="G21" s="12">
        <v>15.066000000000001</v>
      </c>
    </row>
    <row r="22" spans="1:7">
      <c r="F22" s="12">
        <v>15</v>
      </c>
      <c r="G22" s="12">
        <v>16.216875000000002</v>
      </c>
    </row>
    <row r="23" spans="1:7">
      <c r="F23" s="12">
        <v>16</v>
      </c>
      <c r="G23" s="12">
        <v>17.890875000000001</v>
      </c>
    </row>
    <row r="24" spans="1:7">
      <c r="F24" s="12">
        <v>17</v>
      </c>
      <c r="G24" s="12">
        <v>19.564875000000001</v>
      </c>
    </row>
    <row r="25" spans="1:7">
      <c r="F25" s="12">
        <v>18</v>
      </c>
      <c r="G25" s="12">
        <v>21.238875</v>
      </c>
    </row>
    <row r="26" spans="1:7">
      <c r="F26" s="12">
        <v>19</v>
      </c>
      <c r="G26" s="12">
        <v>22.912875</v>
      </c>
    </row>
    <row r="27" spans="1:7">
      <c r="F27" s="12">
        <v>20</v>
      </c>
      <c r="G27" s="12">
        <v>24.586874999999999</v>
      </c>
    </row>
    <row r="28" spans="1:7">
      <c r="F28" s="12">
        <v>21</v>
      </c>
      <c r="G28" s="12">
        <v>26.260874999999999</v>
      </c>
    </row>
    <row r="29" spans="1:7">
      <c r="F29" s="12">
        <v>22</v>
      </c>
      <c r="G29" s="12">
        <v>27.934875000000002</v>
      </c>
    </row>
    <row r="30" spans="1:7">
      <c r="F30" s="12">
        <v>23</v>
      </c>
      <c r="G30" s="12">
        <v>29.608875000000001</v>
      </c>
    </row>
    <row r="31" spans="1:7">
      <c r="F31" s="12">
        <v>24</v>
      </c>
      <c r="G31" s="12">
        <v>31.282875000000001</v>
      </c>
    </row>
    <row r="32" spans="1:7">
      <c r="F32" s="12">
        <v>25</v>
      </c>
      <c r="G32" s="12">
        <v>33.27075</v>
      </c>
    </row>
    <row r="33" spans="6:7">
      <c r="F33" s="12">
        <v>26</v>
      </c>
      <c r="G33" s="12">
        <v>34.777349999999998</v>
      </c>
    </row>
    <row r="34" spans="6:7">
      <c r="F34" s="12">
        <v>27</v>
      </c>
      <c r="G34" s="12">
        <v>36.283949999999997</v>
      </c>
    </row>
    <row r="35" spans="6:7">
      <c r="F35" s="12">
        <v>28</v>
      </c>
      <c r="G35" s="12">
        <v>37.790550000000003</v>
      </c>
    </row>
    <row r="36" spans="6:7">
      <c r="F36" s="12">
        <v>29</v>
      </c>
      <c r="G36" s="12">
        <v>39.297150000000002</v>
      </c>
    </row>
    <row r="37" spans="6:7">
      <c r="F37" s="12">
        <v>30</v>
      </c>
      <c r="G37" s="12">
        <v>40.803750000000001</v>
      </c>
    </row>
    <row r="38" spans="6:7">
      <c r="F38" s="12">
        <v>31</v>
      </c>
      <c r="G38" s="12">
        <v>42.31035</v>
      </c>
    </row>
    <row r="39" spans="6:7">
      <c r="F39" s="12">
        <v>32</v>
      </c>
      <c r="G39" s="12">
        <v>43.816949999999999</v>
      </c>
    </row>
    <row r="40" spans="6:7">
      <c r="F40" s="12">
        <v>33</v>
      </c>
      <c r="G40" s="12">
        <v>45.323549999999997</v>
      </c>
    </row>
    <row r="41" spans="6:7">
      <c r="F41" s="12">
        <v>34</v>
      </c>
      <c r="G41" s="12">
        <v>46.830150000000003</v>
      </c>
    </row>
    <row r="42" spans="6:7">
      <c r="F42" s="12">
        <v>35</v>
      </c>
      <c r="G42" s="12">
        <v>47.709000000000003</v>
      </c>
    </row>
    <row r="43" spans="6:7">
      <c r="F43" s="12">
        <v>36</v>
      </c>
      <c r="G43" s="12">
        <v>47.709000000000003</v>
      </c>
    </row>
    <row r="44" spans="6:7">
      <c r="F44" s="12">
        <v>37</v>
      </c>
      <c r="G44" s="12">
        <v>47.709000000000003</v>
      </c>
    </row>
    <row r="45" spans="6:7">
      <c r="F45" s="12">
        <v>38</v>
      </c>
      <c r="G45" s="12">
        <v>47.709000000000003</v>
      </c>
    </row>
    <row r="46" spans="6:7">
      <c r="F46" s="12">
        <v>39</v>
      </c>
      <c r="G46" s="12">
        <v>47.709000000000003</v>
      </c>
    </row>
    <row r="47" spans="6:7">
      <c r="F47" s="12">
        <v>40</v>
      </c>
      <c r="G47" s="12">
        <v>47.709000000000003</v>
      </c>
    </row>
    <row r="48" spans="6:7">
      <c r="F48" s="12">
        <v>41</v>
      </c>
      <c r="G48" s="12">
        <v>47.709000000000003</v>
      </c>
    </row>
    <row r="49" spans="6:7">
      <c r="F49" s="12">
        <v>42</v>
      </c>
      <c r="G49" s="12">
        <v>47.709000000000003</v>
      </c>
    </row>
    <row r="50" spans="6:7">
      <c r="F50" s="12">
        <v>43</v>
      </c>
      <c r="G50" s="12">
        <v>47.709000000000003</v>
      </c>
    </row>
    <row r="51" spans="6:7">
      <c r="F51" s="12">
        <v>44</v>
      </c>
      <c r="G51" s="12">
        <v>47.709000000000003</v>
      </c>
    </row>
    <row r="52" spans="6:7">
      <c r="F52" s="12">
        <v>45</v>
      </c>
      <c r="G52" s="12">
        <v>47.709000000000003</v>
      </c>
    </row>
  </sheetData>
  <sheetProtection sheet="1" objects="1" scenarios="1"/>
  <mergeCells count="1">
    <mergeCell ref="A1:D1"/>
  </mergeCells>
  <phoneticPr fontId="2"/>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AA56"/>
  <sheetViews>
    <sheetView workbookViewId="0">
      <selection activeCell="C65" sqref="C65"/>
    </sheetView>
  </sheetViews>
  <sheetFormatPr defaultColWidth="9" defaultRowHeight="13.5"/>
  <cols>
    <col min="1" max="1" width="4.875" customWidth="1"/>
    <col min="2" max="2" width="25.625" customWidth="1"/>
  </cols>
  <sheetData>
    <row r="1" spans="1:27" ht="24.75" customHeight="1">
      <c r="A1" s="27" t="s">
        <v>5</v>
      </c>
    </row>
    <row r="2" spans="1:27">
      <c r="A2" s="115"/>
      <c r="B2" s="116"/>
      <c r="C2" s="117">
        <v>1</v>
      </c>
      <c r="D2" s="117">
        <f t="shared" ref="D2:P2" si="0">C2+1</f>
        <v>2</v>
      </c>
      <c r="E2" s="117">
        <f t="shared" si="0"/>
        <v>3</v>
      </c>
      <c r="F2" s="117">
        <f t="shared" si="0"/>
        <v>4</v>
      </c>
      <c r="G2" s="118">
        <f t="shared" si="0"/>
        <v>5</v>
      </c>
      <c r="H2" s="117">
        <f t="shared" si="0"/>
        <v>6</v>
      </c>
      <c r="I2" s="117">
        <f t="shared" si="0"/>
        <v>7</v>
      </c>
      <c r="J2" s="117">
        <f t="shared" si="0"/>
        <v>8</v>
      </c>
      <c r="K2" s="117">
        <f t="shared" si="0"/>
        <v>9</v>
      </c>
      <c r="L2" s="118">
        <f t="shared" si="0"/>
        <v>10</v>
      </c>
      <c r="M2" s="117">
        <f t="shared" si="0"/>
        <v>11</v>
      </c>
      <c r="N2" s="117">
        <f t="shared" si="0"/>
        <v>12</v>
      </c>
      <c r="O2" s="119">
        <f t="shared" si="0"/>
        <v>13</v>
      </c>
      <c r="P2" s="117">
        <f t="shared" si="0"/>
        <v>14</v>
      </c>
      <c r="Q2" s="117">
        <f t="shared" ref="Q2" si="1">P2+1</f>
        <v>15</v>
      </c>
      <c r="R2" s="117">
        <f t="shared" ref="R2" si="2">Q2+1</f>
        <v>16</v>
      </c>
      <c r="S2" s="117">
        <f t="shared" ref="S2" si="3">R2+1</f>
        <v>17</v>
      </c>
      <c r="T2" s="117">
        <f t="shared" ref="T2" si="4">S2+1</f>
        <v>18</v>
      </c>
      <c r="U2" s="117">
        <f t="shared" ref="U2" si="5">T2+1</f>
        <v>19</v>
      </c>
      <c r="V2" s="117">
        <f t="shared" ref="V2" si="6">U2+1</f>
        <v>20</v>
      </c>
      <c r="W2" s="117">
        <f t="shared" ref="W2" si="7">V2+1</f>
        <v>21</v>
      </c>
      <c r="X2" s="117">
        <f t="shared" ref="X2" si="8">W2+1</f>
        <v>22</v>
      </c>
      <c r="Y2" s="117">
        <f t="shared" ref="Y2" si="9">X2+1</f>
        <v>23</v>
      </c>
      <c r="Z2" s="117">
        <f t="shared" ref="Z2" si="10">Y2+1</f>
        <v>24</v>
      </c>
      <c r="AA2" s="117">
        <f t="shared" ref="AA2" si="11">Z2+1</f>
        <v>25</v>
      </c>
    </row>
    <row r="3" spans="1:27">
      <c r="A3" s="120"/>
      <c r="B3" s="121"/>
      <c r="C3" s="122">
        <f ca="1">プロフィール!B3</f>
        <v>2025</v>
      </c>
      <c r="D3" s="122">
        <f t="shared" ref="D3:P3" ca="1" si="12">IF(ISBLANK(C3),"",C3+1)</f>
        <v>2026</v>
      </c>
      <c r="E3" s="122">
        <f t="shared" ca="1" si="12"/>
        <v>2027</v>
      </c>
      <c r="F3" s="122">
        <f t="shared" ca="1" si="12"/>
        <v>2028</v>
      </c>
      <c r="G3" s="122">
        <f t="shared" ca="1" si="12"/>
        <v>2029</v>
      </c>
      <c r="H3" s="122">
        <f t="shared" ca="1" si="12"/>
        <v>2030</v>
      </c>
      <c r="I3" s="122">
        <f t="shared" ca="1" si="12"/>
        <v>2031</v>
      </c>
      <c r="J3" s="122">
        <f t="shared" ca="1" si="12"/>
        <v>2032</v>
      </c>
      <c r="K3" s="122">
        <f t="shared" ca="1" si="12"/>
        <v>2033</v>
      </c>
      <c r="L3" s="122">
        <f t="shared" ca="1" si="12"/>
        <v>2034</v>
      </c>
      <c r="M3" s="122">
        <f t="shared" ca="1" si="12"/>
        <v>2035</v>
      </c>
      <c r="N3" s="122">
        <f t="shared" ca="1" si="12"/>
        <v>2036</v>
      </c>
      <c r="O3" s="122">
        <f t="shared" ca="1" si="12"/>
        <v>2037</v>
      </c>
      <c r="P3" s="122">
        <f t="shared" ca="1" si="12"/>
        <v>2038</v>
      </c>
      <c r="Q3" s="122">
        <f t="shared" ref="Q3" ca="1" si="13">IF(ISBLANK(P3),"",P3+1)</f>
        <v>2039</v>
      </c>
      <c r="R3" s="122">
        <f t="shared" ref="R3" ca="1" si="14">IF(ISBLANK(Q3),"",Q3+1)</f>
        <v>2040</v>
      </c>
      <c r="S3" s="122">
        <f t="shared" ref="S3" ca="1" si="15">IF(ISBLANK(R3),"",R3+1)</f>
        <v>2041</v>
      </c>
      <c r="T3" s="122">
        <f t="shared" ref="T3" ca="1" si="16">IF(ISBLANK(S3),"",S3+1)</f>
        <v>2042</v>
      </c>
      <c r="U3" s="122">
        <f t="shared" ref="U3" ca="1" si="17">IF(ISBLANK(T3),"",T3+1)</f>
        <v>2043</v>
      </c>
      <c r="V3" s="122">
        <f t="shared" ref="V3" ca="1" si="18">IF(ISBLANK(U3),"",U3+1)</f>
        <v>2044</v>
      </c>
      <c r="W3" s="122">
        <f t="shared" ref="W3" ca="1" si="19">IF(ISBLANK(V3),"",V3+1)</f>
        <v>2045</v>
      </c>
      <c r="X3" s="122">
        <f t="shared" ref="X3" ca="1" si="20">IF(ISBLANK(W3),"",W3+1)</f>
        <v>2046</v>
      </c>
      <c r="Y3" s="122">
        <f t="shared" ref="Y3" ca="1" si="21">IF(ISBLANK(X3),"",X3+1)</f>
        <v>2047</v>
      </c>
      <c r="Z3" s="122">
        <f t="shared" ref="Z3" ca="1" si="22">IF(ISBLANK(Y3),"",Y3+1)</f>
        <v>2048</v>
      </c>
      <c r="AA3" s="122">
        <f t="shared" ref="AA3" ca="1" si="23">IF(ISBLANK(Z3),"",Z3+1)</f>
        <v>2049</v>
      </c>
    </row>
    <row r="4" spans="1:27" ht="13.5" customHeight="1">
      <c r="A4" s="213" t="s">
        <v>92</v>
      </c>
      <c r="B4" s="123" t="s">
        <v>3</v>
      </c>
      <c r="C4" s="124" t="str">
        <f>IF(プロフィール!B5="","",ROUNDDOWN(((C3*10000+401)-(プロフィール!B5*10000+プロフィール!C5*100+プロフィール!D5))/10000,0))</f>
        <v/>
      </c>
      <c r="D4" s="124" t="str">
        <f>IFERROR(C4+1,"")</f>
        <v/>
      </c>
      <c r="E4" s="124" t="str">
        <f t="shared" ref="E4:AA4" si="24">IFERROR(D4+1,"")</f>
        <v/>
      </c>
      <c r="F4" s="124" t="str">
        <f t="shared" si="24"/>
        <v/>
      </c>
      <c r="G4" s="124" t="str">
        <f t="shared" si="24"/>
        <v/>
      </c>
      <c r="H4" s="124" t="str">
        <f t="shared" si="24"/>
        <v/>
      </c>
      <c r="I4" s="124" t="str">
        <f t="shared" si="24"/>
        <v/>
      </c>
      <c r="J4" s="124" t="str">
        <f t="shared" si="24"/>
        <v/>
      </c>
      <c r="K4" s="124" t="str">
        <f t="shared" si="24"/>
        <v/>
      </c>
      <c r="L4" s="124" t="str">
        <f t="shared" si="24"/>
        <v/>
      </c>
      <c r="M4" s="124" t="str">
        <f t="shared" si="24"/>
        <v/>
      </c>
      <c r="N4" s="124" t="str">
        <f t="shared" si="24"/>
        <v/>
      </c>
      <c r="O4" s="124" t="str">
        <f t="shared" si="24"/>
        <v/>
      </c>
      <c r="P4" s="124" t="str">
        <f t="shared" si="24"/>
        <v/>
      </c>
      <c r="Q4" s="124" t="str">
        <f t="shared" si="24"/>
        <v/>
      </c>
      <c r="R4" s="124" t="str">
        <f t="shared" si="24"/>
        <v/>
      </c>
      <c r="S4" s="124" t="str">
        <f t="shared" si="24"/>
        <v/>
      </c>
      <c r="T4" s="124" t="str">
        <f t="shared" si="24"/>
        <v/>
      </c>
      <c r="U4" s="124" t="str">
        <f t="shared" si="24"/>
        <v/>
      </c>
      <c r="V4" s="124" t="str">
        <f t="shared" si="24"/>
        <v/>
      </c>
      <c r="W4" s="124" t="str">
        <f t="shared" si="24"/>
        <v/>
      </c>
      <c r="X4" s="124" t="str">
        <f t="shared" si="24"/>
        <v/>
      </c>
      <c r="Y4" s="124" t="str">
        <f t="shared" si="24"/>
        <v/>
      </c>
      <c r="Z4" s="124" t="str">
        <f t="shared" si="24"/>
        <v/>
      </c>
      <c r="AA4" s="124" t="str">
        <f t="shared" si="24"/>
        <v/>
      </c>
    </row>
    <row r="5" spans="1:27">
      <c r="A5" s="213"/>
      <c r="B5" s="125" t="s">
        <v>4</v>
      </c>
      <c r="C5" s="126" t="str">
        <f ca="1">IF(C3&lt;プロフィール!$B$8,"",IF(ISBLANK(プロフィール!$B$18),"",ROUNDDOWN(((C3*10000+401)-(プロフィール!$B$18*10000+プロフィール!$C$18*100+プロフィール!$D$18))/10000,0)))</f>
        <v/>
      </c>
      <c r="D5" s="126" t="str">
        <f ca="1">IF(D3&lt;プロフィール!$B$8,"",IF(ISBLANK(プロフィール!$B$18),"",ROUNDDOWN(((D3*10000+401)-(プロフィール!$B$18*10000+プロフィール!$C$18*100+プロフィール!$D$18))/10000,0)))</f>
        <v/>
      </c>
      <c r="E5" s="126" t="str">
        <f ca="1">IF(E3&lt;プロフィール!$B$8,"",IF(ISBLANK(プロフィール!$B$18),"",ROUNDDOWN(((E3*10000+401)-(プロフィール!$B$18*10000+プロフィール!$C$18*100+プロフィール!$D$18))/10000,0)))</f>
        <v/>
      </c>
      <c r="F5" s="126" t="str">
        <f ca="1">IF(F3&lt;プロフィール!$B$8,"",IF(ISBLANK(プロフィール!$B$18),"",ROUNDDOWN(((F3*10000+401)-(プロフィール!$B$18*10000+プロフィール!$C$18*100+プロフィール!$D$18))/10000,0)))</f>
        <v/>
      </c>
      <c r="G5" s="126" t="str">
        <f ca="1">IF(G3&lt;プロフィール!$B$8,"",IF(ISBLANK(プロフィール!$B$18),"",ROUNDDOWN(((G3*10000+401)-(プロフィール!$B$18*10000+プロフィール!$C$18*100+プロフィール!$D$18))/10000,0)))</f>
        <v/>
      </c>
      <c r="H5" s="126" t="str">
        <f ca="1">IF(H3&lt;プロフィール!$B$8,"",IF(ISBLANK(プロフィール!$B$18),"",ROUNDDOWN(((H3*10000+401)-(プロフィール!$B$18*10000+プロフィール!$C$18*100+プロフィール!$D$18))/10000,0)))</f>
        <v/>
      </c>
      <c r="I5" s="126" t="str">
        <f ca="1">IF(I3&lt;プロフィール!$B$8,"",IF(ISBLANK(プロフィール!$B$18),"",ROUNDDOWN(((I3*10000+401)-(プロフィール!$B$18*10000+プロフィール!$C$18*100+プロフィール!$D$18))/10000,0)))</f>
        <v/>
      </c>
      <c r="J5" s="126" t="str">
        <f ca="1">IF(J3&lt;プロフィール!$B$8,"",IF(ISBLANK(プロフィール!$B$18),"",ROUNDDOWN(((J3*10000+401)-(プロフィール!$B$18*10000+プロフィール!$C$18*100+プロフィール!$D$18))/10000,0)))</f>
        <v/>
      </c>
      <c r="K5" s="126" t="str">
        <f ca="1">IF(K3&lt;プロフィール!$B$8,"",IF(ISBLANK(プロフィール!$B$18),"",ROUNDDOWN(((K3*10000+401)-(プロフィール!$B$18*10000+プロフィール!$C$18*100+プロフィール!$D$18))/10000,0)))</f>
        <v/>
      </c>
      <c r="L5" s="126" t="str">
        <f ca="1">IF(L3&lt;プロフィール!$B$8,"",IF(ISBLANK(プロフィール!$B$18),"",ROUNDDOWN(((L3*10000+401)-(プロフィール!$B$18*10000+プロフィール!$C$18*100+プロフィール!$D$18))/10000,0)))</f>
        <v/>
      </c>
      <c r="M5" s="126" t="str">
        <f ca="1">IF(M3&lt;プロフィール!$B$8,"",IF(ISBLANK(プロフィール!$B$18),"",ROUNDDOWN(((M3*10000+401)-(プロフィール!$B$18*10000+プロフィール!$C$18*100+プロフィール!$D$18))/10000,0)))</f>
        <v/>
      </c>
      <c r="N5" s="126" t="str">
        <f ca="1">IF(N3&lt;プロフィール!$B$8,"",IF(ISBLANK(プロフィール!$B$18),"",ROUNDDOWN(((N3*10000+401)-(プロフィール!$B$18*10000+プロフィール!$C$18*100+プロフィール!$D$18))/10000,0)))</f>
        <v/>
      </c>
      <c r="O5" s="126" t="str">
        <f ca="1">IF(O3&lt;プロフィール!$B$8,"",IF(ISBLANK(プロフィール!$B$18),"",ROUNDDOWN(((O3*10000+401)-(プロフィール!$B$18*10000+プロフィール!$C$18*100+プロフィール!$D$18))/10000,0)))</f>
        <v/>
      </c>
      <c r="P5" s="126" t="str">
        <f ca="1">IF(P3&lt;プロフィール!$B$8,"",IF(ISBLANK(プロフィール!$B$18),"",ROUNDDOWN(((P3*10000+401)-(プロフィール!$B$18*10000+プロフィール!$C$18*100+プロフィール!$D$18))/10000,0)))</f>
        <v/>
      </c>
      <c r="Q5" s="126" t="str">
        <f ca="1">IF(Q3&lt;プロフィール!$B$8,"",IF(ISBLANK(プロフィール!$B$18),"",ROUNDDOWN(((Q3*10000+401)-(プロフィール!$B$18*10000+プロフィール!$C$18*100+プロフィール!$D$18))/10000,0)))</f>
        <v/>
      </c>
      <c r="R5" s="126" t="str">
        <f ca="1">IF(R3&lt;プロフィール!$B$8,"",IF(ISBLANK(プロフィール!$B$18),"",ROUNDDOWN(((R3*10000+401)-(プロフィール!$B$18*10000+プロフィール!$C$18*100+プロフィール!$D$18))/10000,0)))</f>
        <v/>
      </c>
      <c r="S5" s="126" t="str">
        <f ca="1">IF(S3&lt;プロフィール!$B$8,"",IF(ISBLANK(プロフィール!$B$18),"",ROUNDDOWN(((S3*10000+401)-(プロフィール!$B$18*10000+プロフィール!$C$18*100+プロフィール!$D$18))/10000,0)))</f>
        <v/>
      </c>
      <c r="T5" s="126" t="str">
        <f ca="1">IF(T3&lt;プロフィール!$B$8,"",IF(ISBLANK(プロフィール!$B$18),"",ROUNDDOWN(((T3*10000+401)-(プロフィール!$B$18*10000+プロフィール!$C$18*100+プロフィール!$D$18))/10000,0)))</f>
        <v/>
      </c>
      <c r="U5" s="126" t="str">
        <f ca="1">IF(U3&lt;プロフィール!$B$8,"",IF(ISBLANK(プロフィール!$B$18),"",ROUNDDOWN(((U3*10000+401)-(プロフィール!$B$18*10000+プロフィール!$C$18*100+プロフィール!$D$18))/10000,0)))</f>
        <v/>
      </c>
      <c r="V5" s="126" t="str">
        <f ca="1">IF(V3&lt;プロフィール!$B$8,"",IF(ISBLANK(プロフィール!$B$18),"",ROUNDDOWN(((V3*10000+401)-(プロフィール!$B$18*10000+プロフィール!$C$18*100+プロフィール!$D$18))/10000,0)))</f>
        <v/>
      </c>
      <c r="W5" s="126" t="str">
        <f ca="1">IF(W3&lt;プロフィール!$B$8,"",IF(ISBLANK(プロフィール!$B$18),"",ROUNDDOWN(((W3*10000+401)-(プロフィール!$B$18*10000+プロフィール!$C$18*100+プロフィール!$D$18))/10000,0)))</f>
        <v/>
      </c>
      <c r="X5" s="126" t="str">
        <f ca="1">IF(X3&lt;プロフィール!$B$8,"",IF(ISBLANK(プロフィール!$B$18),"",ROUNDDOWN(((X3*10000+401)-(プロフィール!$B$18*10000+プロフィール!$C$18*100+プロフィール!$D$18))/10000,0)))</f>
        <v/>
      </c>
      <c r="Y5" s="126" t="str">
        <f ca="1">IF(Y3&lt;プロフィール!$B$8,"",IF(ISBLANK(プロフィール!$B$18),"",ROUNDDOWN(((Y3*10000+401)-(プロフィール!$B$18*10000+プロフィール!$C$18*100+プロフィール!$D$18))/10000,0)))</f>
        <v/>
      </c>
      <c r="Z5" s="126" t="str">
        <f ca="1">IF(Z3&lt;プロフィール!$B$8,"",IF(ISBLANK(プロフィール!$B$18),"",ROUNDDOWN(((Z3*10000+401)-(プロフィール!$B$18*10000+プロフィール!$C$18*100+プロフィール!$D$18))/10000,0)))</f>
        <v/>
      </c>
      <c r="AA5" s="126" t="str">
        <f ca="1">IF(AA3&lt;プロフィール!$B$8,"",IF(ISBLANK(プロフィール!$B$18),"",ROUNDDOWN(((AA3*10000+401)-(プロフィール!$B$18*10000+プロフィール!$C$18*100+プロフィール!$D$18))/10000,0)))</f>
        <v/>
      </c>
    </row>
    <row r="6" spans="1:27">
      <c r="A6" s="213"/>
      <c r="B6" s="125" t="str">
        <f>プロフィール!A36</f>
        <v>子ども１</v>
      </c>
      <c r="C6" s="126" t="str">
        <f>IF(プロフィール!$B$36=0,"",IF(C3&lt;=プロフィール!$B$36,"",ROUNDDOWN(((C3*10000+401)-(プロフィール!$B$36*10000+プロフィール!$C$36*100+プロフィール!$D$36))/10000,0)))</f>
        <v/>
      </c>
      <c r="D6" s="126" t="str">
        <f>IF(プロフィール!$B$36=0,"",IF(D3&lt;=プロフィール!$B$36,"",ROUNDDOWN(((D3*10000+401)-(プロフィール!$B$36*10000+プロフィール!$C$36*100+プロフィール!$D$36))/10000,0)))</f>
        <v/>
      </c>
      <c r="E6" s="126" t="str">
        <f>IF(プロフィール!$B$36=0,"",IF(E3&lt;=プロフィール!$B$36,"",ROUNDDOWN(((E3*10000+401)-(プロフィール!$B$36*10000+プロフィール!$C$36*100+プロフィール!$D$36))/10000,0)))</f>
        <v/>
      </c>
      <c r="F6" s="126" t="str">
        <f>IF(プロフィール!$B$36=0,"",IF(F3&lt;=プロフィール!$B$36,"",ROUNDDOWN(((F3*10000+401)-(プロフィール!$B$36*10000+プロフィール!$C$36*100+プロフィール!$D$36))/10000,0)))</f>
        <v/>
      </c>
      <c r="G6" s="126" t="str">
        <f>IF(プロフィール!$B$36=0,"",IF(G3&lt;=プロフィール!$B$36,"",ROUNDDOWN(((G3*10000+401)-(プロフィール!$B$36*10000+プロフィール!$C$36*100+プロフィール!$D$36))/10000,0)))</f>
        <v/>
      </c>
      <c r="H6" s="126" t="str">
        <f>IF(プロフィール!$B$36=0,"",IF(H3&lt;=プロフィール!$B$36,"",ROUNDDOWN(((H3*10000+401)-(プロフィール!$B$36*10000+プロフィール!$C$36*100+プロフィール!$D$36))/10000,0)))</f>
        <v/>
      </c>
      <c r="I6" s="126" t="str">
        <f>IF(プロフィール!$B$36=0,"",IF(I3&lt;=プロフィール!$B$36,"",ROUNDDOWN(((I3*10000+401)-(プロフィール!$B$36*10000+プロフィール!$C$36*100+プロフィール!$D$36))/10000,0)))</f>
        <v/>
      </c>
      <c r="J6" s="126" t="str">
        <f>IF(プロフィール!$B$36=0,"",IF(J3&lt;=プロフィール!$B$36,"",ROUNDDOWN(((J3*10000+401)-(プロフィール!$B$36*10000+プロフィール!$C$36*100+プロフィール!$D$36))/10000,0)))</f>
        <v/>
      </c>
      <c r="K6" s="126" t="str">
        <f>IF(プロフィール!$B$36=0,"",IF(K3&lt;=プロフィール!$B$36,"",ROUNDDOWN(((K3*10000+401)-(プロフィール!$B$36*10000+プロフィール!$C$36*100+プロフィール!$D$36))/10000,0)))</f>
        <v/>
      </c>
      <c r="L6" s="126" t="str">
        <f>IF(プロフィール!$B$36=0,"",IF(L3&lt;=プロフィール!$B$36,"",ROUNDDOWN(((L3*10000+401)-(プロフィール!$B$36*10000+プロフィール!$C$36*100+プロフィール!$D$36))/10000,0)))</f>
        <v/>
      </c>
      <c r="M6" s="126" t="str">
        <f>IF(プロフィール!$B$36=0,"",IF(M3&lt;=プロフィール!$B$36,"",ROUNDDOWN(((M3*10000+401)-(プロフィール!$B$36*10000+プロフィール!$C$36*100+プロフィール!$D$36))/10000,0)))</f>
        <v/>
      </c>
      <c r="N6" s="126" t="str">
        <f>IF(プロフィール!$B$36=0,"",IF(N3&lt;=プロフィール!$B$36,"",ROUNDDOWN(((N3*10000+401)-(プロフィール!$B$36*10000+プロフィール!$C$36*100+プロフィール!$D$36))/10000,0)))</f>
        <v/>
      </c>
      <c r="O6" s="126" t="str">
        <f>IF(プロフィール!$B$36=0,"",IF(O3&lt;=プロフィール!$B$36,"",ROUNDDOWN(((O3*10000+401)-(プロフィール!$B$36*10000+プロフィール!$C$36*100+プロフィール!$D$36))/10000,0)))</f>
        <v/>
      </c>
      <c r="P6" s="126" t="str">
        <f>IF(プロフィール!$B$36=0,"",IF(P3&lt;=プロフィール!$B$36,"",ROUNDDOWN(((P3*10000+401)-(プロフィール!$B$36*10000+プロフィール!$C$36*100+プロフィール!$D$36))/10000,0)))</f>
        <v/>
      </c>
      <c r="Q6" s="126" t="str">
        <f>IF(プロフィール!$B$36=0,"",IF(Q3&lt;=プロフィール!$B$36,"",ROUNDDOWN(((Q3*10000+401)-(プロフィール!$B$36*10000+プロフィール!$C$36*100+プロフィール!$D$36))/10000,0)))</f>
        <v/>
      </c>
      <c r="R6" s="126" t="str">
        <f>IF(プロフィール!$B$36=0,"",IF(R3&lt;=プロフィール!$B$36,"",ROUNDDOWN(((R3*10000+401)-(プロフィール!$B$36*10000+プロフィール!$C$36*100+プロフィール!$D$36))/10000,0)))</f>
        <v/>
      </c>
      <c r="S6" s="126" t="str">
        <f>IF(プロフィール!$B$36=0,"",IF(S3&lt;=プロフィール!$B$36,"",ROUNDDOWN(((S3*10000+401)-(プロフィール!$B$36*10000+プロフィール!$C$36*100+プロフィール!$D$36))/10000,0)))</f>
        <v/>
      </c>
      <c r="T6" s="126" t="str">
        <f>IF(プロフィール!$B$36=0,"",IF(T3&lt;=プロフィール!$B$36,"",ROUNDDOWN(((T3*10000+401)-(プロフィール!$B$36*10000+プロフィール!$C$36*100+プロフィール!$D$36))/10000,0)))</f>
        <v/>
      </c>
      <c r="U6" s="126" t="str">
        <f>IF(プロフィール!$B$36=0,"",IF(U3&lt;=プロフィール!$B$36,"",ROUNDDOWN(((U3*10000+401)-(プロフィール!$B$36*10000+プロフィール!$C$36*100+プロフィール!$D$36))/10000,0)))</f>
        <v/>
      </c>
      <c r="V6" s="126" t="str">
        <f>IF(プロフィール!$B$36=0,"",IF(V3&lt;=プロフィール!$B$36,"",ROUNDDOWN(((V3*10000+401)-(プロフィール!$B$36*10000+プロフィール!$C$36*100+プロフィール!$D$36))/10000,0)))</f>
        <v/>
      </c>
      <c r="W6" s="126" t="str">
        <f>IF(プロフィール!$B$36=0,"",IF(W3&lt;=プロフィール!$B$36,"",ROUNDDOWN(((W3*10000+401)-(プロフィール!$B$36*10000+プロフィール!$C$36*100+プロフィール!$D$36))/10000,0)))</f>
        <v/>
      </c>
      <c r="X6" s="126" t="str">
        <f>IF(プロフィール!$B$36=0,"",IF(X3&lt;=プロフィール!$B$36,"",ROUNDDOWN(((X3*10000+401)-(プロフィール!$B$36*10000+プロフィール!$C$36*100+プロフィール!$D$36))/10000,0)))</f>
        <v/>
      </c>
      <c r="Y6" s="126" t="str">
        <f>IF(プロフィール!$B$36=0,"",IF(Y3&lt;=プロフィール!$B$36,"",ROUNDDOWN(((Y3*10000+401)-(プロフィール!$B$36*10000+プロフィール!$C$36*100+プロフィール!$D$36))/10000,0)))</f>
        <v/>
      </c>
      <c r="Z6" s="126" t="str">
        <f>IF(プロフィール!$B$36=0,"",IF(Z3&lt;=プロフィール!$B$36,"",ROUNDDOWN(((Z3*10000+401)-(プロフィール!$B$36*10000+プロフィール!$C$36*100+プロフィール!$D$36))/10000,0)))</f>
        <v/>
      </c>
      <c r="AA6" s="126" t="str">
        <f>IF(プロフィール!$B$36=0,"",IF(AA3&lt;=プロフィール!$B$36,"",ROUNDDOWN(((AA3*10000+401)-(プロフィール!$B$36*10000+プロフィール!$C$36*100+プロフィール!$D$36))/10000,0)))</f>
        <v/>
      </c>
    </row>
    <row r="7" spans="1:27">
      <c r="A7" s="213"/>
      <c r="B7" s="125" t="str">
        <f>プロフィール!A37</f>
        <v>子ども２</v>
      </c>
      <c r="C7" s="126" t="str">
        <f>IF(プロフィール!$B$37="","",IF(C3&lt;=プロフィール!$B$37,"",ROUNDDOWN(((C3*10000+401)-(プロフィール!$B$37*10000+プロフィール!$C$37*100+プロフィール!$D$37))/10000,0)))</f>
        <v/>
      </c>
      <c r="D7" s="126" t="str">
        <f>IF(プロフィール!$B$37="","",IF(D3&lt;=プロフィール!$B$37,"",ROUNDDOWN(((D3*10000+401)-(プロフィール!$B$37*10000+プロフィール!$C$37*100+プロフィール!$D$37))/10000,0)))</f>
        <v/>
      </c>
      <c r="E7" s="126" t="str">
        <f>IF(プロフィール!$B$37="","",IF(E3&lt;=プロフィール!$B$37,"",ROUNDDOWN(((E3*10000+401)-(プロフィール!$B$37*10000+プロフィール!$C$37*100+プロフィール!$D$37))/10000,0)))</f>
        <v/>
      </c>
      <c r="F7" s="126" t="str">
        <f>IF(プロフィール!$B$37="","",IF(F3&lt;=プロフィール!$B$37,"",ROUNDDOWN(((F3*10000+401)-(プロフィール!$B$37*10000+プロフィール!$C$37*100+プロフィール!$D$37))/10000,0)))</f>
        <v/>
      </c>
      <c r="G7" s="126" t="str">
        <f>IF(プロフィール!$B$37="","",IF(G3&lt;=プロフィール!$B$37,"",ROUNDDOWN(((G3*10000+401)-(プロフィール!$B$37*10000+プロフィール!$C$37*100+プロフィール!$D$37))/10000,0)))</f>
        <v/>
      </c>
      <c r="H7" s="126" t="str">
        <f>IF(プロフィール!$B$37="","",IF(H3&lt;=プロフィール!$B$37,"",ROUNDDOWN(((H3*10000+401)-(プロフィール!$B$37*10000+プロフィール!$C$37*100+プロフィール!$D$37))/10000,0)))</f>
        <v/>
      </c>
      <c r="I7" s="126" t="str">
        <f>IF(プロフィール!$B$37="","",IF(I3&lt;=プロフィール!$B$37,"",ROUNDDOWN(((I3*10000+401)-(プロフィール!$B$37*10000+プロフィール!$C$37*100+プロフィール!$D$37))/10000,0)))</f>
        <v/>
      </c>
      <c r="J7" s="126" t="str">
        <f>IF(プロフィール!$B$37="","",IF(J3&lt;=プロフィール!$B$37,"",ROUNDDOWN(((J3*10000+401)-(プロフィール!$B$37*10000+プロフィール!$C$37*100+プロフィール!$D$37))/10000,0)))</f>
        <v/>
      </c>
      <c r="K7" s="126" t="str">
        <f>IF(プロフィール!$B$37="","",IF(K3&lt;=プロフィール!$B$37,"",ROUNDDOWN(((K3*10000+401)-(プロフィール!$B$37*10000+プロフィール!$C$37*100+プロフィール!$D$37))/10000,0)))</f>
        <v/>
      </c>
      <c r="L7" s="126" t="str">
        <f>IF(プロフィール!$B$37="","",IF(L3&lt;=プロフィール!$B$37,"",ROUNDDOWN(((L3*10000+401)-(プロフィール!$B$37*10000+プロフィール!$C$37*100+プロフィール!$D$37))/10000,0)))</f>
        <v/>
      </c>
      <c r="M7" s="126" t="str">
        <f>IF(プロフィール!$B$37="","",IF(M3&lt;=プロフィール!$B$37,"",ROUNDDOWN(((M3*10000+401)-(プロフィール!$B$37*10000+プロフィール!$C$37*100+プロフィール!$D$37))/10000,0)))</f>
        <v/>
      </c>
      <c r="N7" s="126" t="str">
        <f>IF(プロフィール!$B$37="","",IF(N3&lt;=プロフィール!$B$37,"",ROUNDDOWN(((N3*10000+401)-(プロフィール!$B$37*10000+プロフィール!$C$37*100+プロフィール!$D$37))/10000,0)))</f>
        <v/>
      </c>
      <c r="O7" s="126" t="str">
        <f>IF(プロフィール!$B$37="","",IF(O3&lt;=プロフィール!$B$37,"",ROUNDDOWN(((O3*10000+401)-(プロフィール!$B$37*10000+プロフィール!$C$37*100+プロフィール!$D$37))/10000,0)))</f>
        <v/>
      </c>
      <c r="P7" s="126" t="str">
        <f>IF(プロフィール!$B$37="","",IF(P3&lt;=プロフィール!$B$37,"",ROUNDDOWN(((P3*10000+401)-(プロフィール!$B$37*10000+プロフィール!$C$37*100+プロフィール!$D$37))/10000,0)))</f>
        <v/>
      </c>
      <c r="Q7" s="126" t="str">
        <f>IF(プロフィール!$B$37="","",IF(Q3&lt;=プロフィール!$B$37,"",ROUNDDOWN(((Q3*10000+401)-(プロフィール!$B$37*10000+プロフィール!$C$37*100+プロフィール!$D$37))/10000,0)))</f>
        <v/>
      </c>
      <c r="R7" s="126" t="str">
        <f>IF(プロフィール!$B$37="","",IF(R3&lt;=プロフィール!$B$37,"",ROUNDDOWN(((R3*10000+401)-(プロフィール!$B$37*10000+プロフィール!$C$37*100+プロフィール!$D$37))/10000,0)))</f>
        <v/>
      </c>
      <c r="S7" s="126" t="str">
        <f>IF(プロフィール!$B$37="","",IF(S3&lt;=プロフィール!$B$37,"",ROUNDDOWN(((S3*10000+401)-(プロフィール!$B$37*10000+プロフィール!$C$37*100+プロフィール!$D$37))/10000,0)))</f>
        <v/>
      </c>
      <c r="T7" s="126" t="str">
        <f>IF(プロフィール!$B$37="","",IF(T3&lt;=プロフィール!$B$37,"",ROUNDDOWN(((T3*10000+401)-(プロフィール!$B$37*10000+プロフィール!$C$37*100+プロフィール!$D$37))/10000,0)))</f>
        <v/>
      </c>
      <c r="U7" s="126" t="str">
        <f>IF(プロフィール!$B$37="","",IF(U3&lt;=プロフィール!$B$37,"",ROUNDDOWN(((U3*10000+401)-(プロフィール!$B$37*10000+プロフィール!$C$37*100+プロフィール!$D$37))/10000,0)))</f>
        <v/>
      </c>
      <c r="V7" s="126" t="str">
        <f>IF(プロフィール!$B$37="","",IF(V3&lt;=プロフィール!$B$37,"",ROUNDDOWN(((V3*10000+401)-(プロフィール!$B$37*10000+プロフィール!$C$37*100+プロフィール!$D$37))/10000,0)))</f>
        <v/>
      </c>
      <c r="W7" s="126" t="str">
        <f>IF(プロフィール!$B$37="","",IF(W3&lt;=プロフィール!$B$37,"",ROUNDDOWN(((W3*10000+401)-(プロフィール!$B$37*10000+プロフィール!$C$37*100+プロフィール!$D$37))/10000,0)))</f>
        <v/>
      </c>
      <c r="X7" s="126" t="str">
        <f>IF(プロフィール!$B$37="","",IF(X3&lt;=プロフィール!$B$37,"",ROUNDDOWN(((X3*10000+401)-(プロフィール!$B$37*10000+プロフィール!$C$37*100+プロフィール!$D$37))/10000,0)))</f>
        <v/>
      </c>
      <c r="Y7" s="126" t="str">
        <f>IF(プロフィール!$B$37="","",IF(Y3&lt;=プロフィール!$B$37,"",ROUNDDOWN(((Y3*10000+401)-(プロフィール!$B$37*10000+プロフィール!$C$37*100+プロフィール!$D$37))/10000,0)))</f>
        <v/>
      </c>
      <c r="Z7" s="126" t="str">
        <f>IF(プロフィール!$B$37="","",IF(Z3&lt;=プロフィール!$B$37,"",ROUNDDOWN(((Z3*10000+401)-(プロフィール!$B$37*10000+プロフィール!$C$37*100+プロフィール!$D$37))/10000,0)))</f>
        <v/>
      </c>
      <c r="AA7" s="126" t="str">
        <f>IF(プロフィール!$B$37="","",IF(AA3&lt;=プロフィール!$B$37,"",ROUNDDOWN(((AA3*10000+401)-(プロフィール!$B$37*10000+プロフィール!$C$37*100+プロフィール!$D$37))/10000,0)))</f>
        <v/>
      </c>
    </row>
    <row r="8" spans="1:27">
      <c r="A8" s="213"/>
      <c r="B8" s="125" t="str">
        <f>プロフィール!A38</f>
        <v>子ども３</v>
      </c>
      <c r="C8" s="126" t="str">
        <f>IF(プロフィール!$B$38="","",IF(C3&lt;=プロフィール!$B$38,"",ROUNDDOWN(((C3*10000+401)-(プロフィール!$B$38*10000+プロフィール!$C$38*100+プロフィール!$D$38))/10000,0)))</f>
        <v/>
      </c>
      <c r="D8" s="126" t="str">
        <f>IF(プロフィール!$B$38="","",IF(D3&lt;=プロフィール!$B$38,"",ROUNDDOWN(((D3*10000+401)-(プロフィール!$B$38*10000+プロフィール!$C$38*100+プロフィール!$D$38))/10000,0)))</f>
        <v/>
      </c>
      <c r="E8" s="126" t="str">
        <f>IF(プロフィール!$B$38="","",IF(E3&lt;=プロフィール!$B$38,"",ROUNDDOWN(((E3*10000+401)-(プロフィール!$B$38*10000+プロフィール!$C$38*100+プロフィール!$D$38))/10000,0)))</f>
        <v/>
      </c>
      <c r="F8" s="126" t="str">
        <f>IF(プロフィール!$B$38="","",IF(F3&lt;=プロフィール!$B$38,"",ROUNDDOWN(((F3*10000+401)-(プロフィール!$B$38*10000+プロフィール!$C$38*100+プロフィール!$D$38))/10000,0)))</f>
        <v/>
      </c>
      <c r="G8" s="126" t="str">
        <f>IF(プロフィール!$B$38="","",IF(G3&lt;=プロフィール!$B$38,"",ROUNDDOWN(((G3*10000+401)-(プロフィール!$B$38*10000+プロフィール!$C$38*100+プロフィール!$D$38))/10000,0)))</f>
        <v/>
      </c>
      <c r="H8" s="126" t="str">
        <f>IF(プロフィール!$B$38="","",IF(H3&lt;=プロフィール!$B$38,"",ROUNDDOWN(((H3*10000+401)-(プロフィール!$B$38*10000+プロフィール!$C$38*100+プロフィール!$D$38))/10000,0)))</f>
        <v/>
      </c>
      <c r="I8" s="126" t="str">
        <f>IF(プロフィール!$B$38="","",IF(I3&lt;=プロフィール!$B$38,"",ROUNDDOWN(((I3*10000+401)-(プロフィール!$B$38*10000+プロフィール!$C$38*100+プロフィール!$D$38))/10000,0)))</f>
        <v/>
      </c>
      <c r="J8" s="126" t="str">
        <f>IF(プロフィール!$B$38="","",IF(J3&lt;=プロフィール!$B$38,"",ROUNDDOWN(((J3*10000+401)-(プロフィール!$B$38*10000+プロフィール!$C$38*100+プロフィール!$D$38))/10000,0)))</f>
        <v/>
      </c>
      <c r="K8" s="126" t="str">
        <f>IF(プロフィール!$B$38="","",IF(K3&lt;=プロフィール!$B$38,"",ROUNDDOWN(((K3*10000+401)-(プロフィール!$B$38*10000+プロフィール!$C$38*100+プロフィール!$D$38))/10000,0)))</f>
        <v/>
      </c>
      <c r="L8" s="126" t="str">
        <f>IF(プロフィール!$B$38="","",IF(L3&lt;=プロフィール!$B$38,"",ROUNDDOWN(((L3*10000+401)-(プロフィール!$B$38*10000+プロフィール!$C$38*100+プロフィール!$D$38))/10000,0)))</f>
        <v/>
      </c>
      <c r="M8" s="126" t="str">
        <f>IF(プロフィール!$B$38="","",IF(M3&lt;=プロフィール!$B$38,"",ROUNDDOWN(((M3*10000+401)-(プロフィール!$B$38*10000+プロフィール!$C$38*100+プロフィール!$D$38))/10000,0)))</f>
        <v/>
      </c>
      <c r="N8" s="126" t="str">
        <f>IF(プロフィール!$B$38="","",IF(N3&lt;=プロフィール!$B$38,"",ROUNDDOWN(((N3*10000+401)-(プロフィール!$B$38*10000+プロフィール!$C$38*100+プロフィール!$D$38))/10000,0)))</f>
        <v/>
      </c>
      <c r="O8" s="126" t="str">
        <f>IF(プロフィール!$B$38="","",IF(O3&lt;=プロフィール!$B$38,"",ROUNDDOWN(((O3*10000+401)-(プロフィール!$B$38*10000+プロフィール!$C$38*100+プロフィール!$D$38))/10000,0)))</f>
        <v/>
      </c>
      <c r="P8" s="126" t="str">
        <f>IF(プロフィール!$B$38="","",IF(P3&lt;=プロフィール!$B$38,"",ROUNDDOWN(((P3*10000+401)-(プロフィール!$B$38*10000+プロフィール!$C$38*100+プロフィール!$D$38))/10000,0)))</f>
        <v/>
      </c>
      <c r="Q8" s="126" t="str">
        <f>IF(プロフィール!$B$38="","",IF(Q3&lt;=プロフィール!$B$38,"",ROUNDDOWN(((Q3*10000+401)-(プロフィール!$B$38*10000+プロフィール!$C$38*100+プロフィール!$D$38))/10000,0)))</f>
        <v/>
      </c>
      <c r="R8" s="126" t="str">
        <f>IF(プロフィール!$B$38="","",IF(R3&lt;=プロフィール!$B$38,"",ROUNDDOWN(((R3*10000+401)-(プロフィール!$B$38*10000+プロフィール!$C$38*100+プロフィール!$D$38))/10000,0)))</f>
        <v/>
      </c>
      <c r="S8" s="126" t="str">
        <f>IF(プロフィール!$B$38="","",IF(S3&lt;=プロフィール!$B$38,"",ROUNDDOWN(((S3*10000+401)-(プロフィール!$B$38*10000+プロフィール!$C$38*100+プロフィール!$D$38))/10000,0)))</f>
        <v/>
      </c>
      <c r="T8" s="126" t="str">
        <f>IF(プロフィール!$B$38="","",IF(T3&lt;=プロフィール!$B$38,"",ROUNDDOWN(((T3*10000+401)-(プロフィール!$B$38*10000+プロフィール!$C$38*100+プロフィール!$D$38))/10000,0)))</f>
        <v/>
      </c>
      <c r="U8" s="126" t="str">
        <f>IF(プロフィール!$B$38="","",IF(U3&lt;=プロフィール!$B$38,"",ROUNDDOWN(((U3*10000+401)-(プロフィール!$B$38*10000+プロフィール!$C$38*100+プロフィール!$D$38))/10000,0)))</f>
        <v/>
      </c>
      <c r="V8" s="126" t="str">
        <f>IF(プロフィール!$B$38="","",IF(V3&lt;=プロフィール!$B$38,"",ROUNDDOWN(((V3*10000+401)-(プロフィール!$B$38*10000+プロフィール!$C$38*100+プロフィール!$D$38))/10000,0)))</f>
        <v/>
      </c>
      <c r="W8" s="126" t="str">
        <f>IF(プロフィール!$B$38="","",IF(W3&lt;=プロフィール!$B$38,"",ROUNDDOWN(((W3*10000+401)-(プロフィール!$B$38*10000+プロフィール!$C$38*100+プロフィール!$D$38))/10000,0)))</f>
        <v/>
      </c>
      <c r="X8" s="126" t="str">
        <f>IF(プロフィール!$B$38="","",IF(X3&lt;=プロフィール!$B$38,"",ROUNDDOWN(((X3*10000+401)-(プロフィール!$B$38*10000+プロフィール!$C$38*100+プロフィール!$D$38))/10000,0)))</f>
        <v/>
      </c>
      <c r="Y8" s="126" t="str">
        <f>IF(プロフィール!$B$38="","",IF(Y3&lt;=プロフィール!$B$38,"",ROUNDDOWN(((Y3*10000+401)-(プロフィール!$B$38*10000+プロフィール!$C$38*100+プロフィール!$D$38))/10000,0)))</f>
        <v/>
      </c>
      <c r="Z8" s="126" t="str">
        <f>IF(プロフィール!$B$38="","",IF(Z3&lt;=プロフィール!$B$38,"",ROUNDDOWN(((Z3*10000+401)-(プロフィール!$B$38*10000+プロフィール!$C$38*100+プロフィール!$D$38))/10000,0)))</f>
        <v/>
      </c>
      <c r="AA8" s="126" t="str">
        <f>IF(プロフィール!$B$38="","",IF(AA3&lt;=プロフィール!$B$38,"",ROUNDDOWN(((AA3*10000+401)-(プロフィール!$B$38*10000+プロフィール!$C$38*100+プロフィール!$D$38))/10000,0)))</f>
        <v/>
      </c>
    </row>
    <row r="9" spans="1:27">
      <c r="A9" s="213"/>
      <c r="B9" s="142"/>
      <c r="C9" s="143"/>
      <c r="D9" s="143"/>
      <c r="E9" s="143"/>
      <c r="F9" s="143"/>
      <c r="G9" s="143"/>
      <c r="H9" s="143"/>
      <c r="I9" s="143"/>
      <c r="J9" s="143"/>
      <c r="K9" s="143"/>
      <c r="L9" s="143"/>
      <c r="M9" s="143"/>
      <c r="N9" s="143"/>
      <c r="O9" s="143"/>
      <c r="P9" s="143"/>
      <c r="Q9" s="144"/>
      <c r="R9" s="144"/>
      <c r="S9" s="144"/>
      <c r="T9" s="144"/>
      <c r="U9" s="144"/>
      <c r="V9" s="144"/>
      <c r="W9" s="144"/>
      <c r="X9" s="144"/>
      <c r="Y9" s="144"/>
      <c r="Z9" s="144"/>
      <c r="AA9" s="144"/>
    </row>
    <row r="10" spans="1:27">
      <c r="A10" s="214"/>
      <c r="B10" s="145"/>
      <c r="C10" s="143"/>
      <c r="D10" s="143"/>
      <c r="E10" s="143"/>
      <c r="F10" s="143"/>
      <c r="G10" s="143"/>
      <c r="H10" s="143"/>
      <c r="I10" s="143"/>
      <c r="J10" s="143"/>
      <c r="K10" s="143"/>
      <c r="L10" s="143"/>
      <c r="M10" s="143"/>
      <c r="N10" s="143"/>
      <c r="O10" s="143"/>
      <c r="P10" s="143"/>
      <c r="Q10" s="146"/>
      <c r="R10" s="146"/>
      <c r="S10" s="146"/>
      <c r="T10" s="146"/>
      <c r="U10" s="146"/>
      <c r="V10" s="146"/>
      <c r="W10" s="146"/>
      <c r="X10" s="146"/>
      <c r="Y10" s="146"/>
      <c r="Z10" s="146"/>
      <c r="AA10" s="146"/>
    </row>
    <row r="11" spans="1:27" ht="13.5" customHeight="1">
      <c r="A11" s="218" t="s">
        <v>103</v>
      </c>
      <c r="B11" s="127" t="s">
        <v>101</v>
      </c>
      <c r="C11" s="184" t="str">
        <f>IF(C4=プロフィール!$B$11,"定年","")</f>
        <v>定年</v>
      </c>
      <c r="D11" s="184" t="str">
        <f>IF(D4=プロフィール!$B$11,"定年","")</f>
        <v>定年</v>
      </c>
      <c r="E11" s="184" t="str">
        <f>IF(E4=プロフィール!$B$11,"定年","")</f>
        <v>定年</v>
      </c>
      <c r="F11" s="184" t="str">
        <f>IF(F4=プロフィール!$B$11,"定年","")</f>
        <v>定年</v>
      </c>
      <c r="G11" s="184" t="str">
        <f>IF(G4=プロフィール!$B$11,"定年","")</f>
        <v>定年</v>
      </c>
      <c r="H11" s="184" t="str">
        <f>IF(H4=プロフィール!$B$11,"定年","")</f>
        <v>定年</v>
      </c>
      <c r="I11" s="184" t="str">
        <f>IF(I4=プロフィール!$B$11,"定年","")</f>
        <v>定年</v>
      </c>
      <c r="J11" s="184" t="str">
        <f>IF(J4=プロフィール!$B$11,"定年","")</f>
        <v>定年</v>
      </c>
      <c r="K11" s="184" t="str">
        <f>IF(K4=プロフィール!$B$11,"定年","")</f>
        <v>定年</v>
      </c>
      <c r="L11" s="184" t="str">
        <f>IF(L4=プロフィール!$B$11,"定年","")</f>
        <v>定年</v>
      </c>
      <c r="M11" s="184" t="str">
        <f>IF(M4=プロフィール!$B$11,"定年","")</f>
        <v>定年</v>
      </c>
      <c r="N11" s="184" t="str">
        <f>IF(N4=プロフィール!$B$11,"定年","")</f>
        <v>定年</v>
      </c>
      <c r="O11" s="184" t="str">
        <f>IF(O4=プロフィール!$B$11,"定年","")</f>
        <v>定年</v>
      </c>
      <c r="P11" s="184" t="str">
        <f>IF(P4=プロフィール!$B$11,"定年","")</f>
        <v>定年</v>
      </c>
      <c r="Q11" s="184" t="str">
        <f>IF(Q4=プロフィール!$B$11,"定年","")</f>
        <v>定年</v>
      </c>
      <c r="R11" s="184" t="str">
        <f>IF(R4=プロフィール!$B$11,"定年","")</f>
        <v>定年</v>
      </c>
      <c r="S11" s="184" t="str">
        <f>IF(S4=プロフィール!$B$11,"定年","")</f>
        <v>定年</v>
      </c>
      <c r="T11" s="184" t="str">
        <f>IF(T4=プロフィール!$B$11,"定年","")</f>
        <v>定年</v>
      </c>
      <c r="U11" s="184" t="str">
        <f>IF(U4=プロフィール!$B$11,"定年","")</f>
        <v>定年</v>
      </c>
      <c r="V11" s="184" t="str">
        <f>IF(V4=プロフィール!$B$11,"定年","")</f>
        <v>定年</v>
      </c>
      <c r="W11" s="184" t="str">
        <f>IF(W4=プロフィール!$B$11,"定年","")</f>
        <v>定年</v>
      </c>
      <c r="X11" s="184" t="str">
        <f>IF(X4=プロフィール!$B$11,"定年","")</f>
        <v>定年</v>
      </c>
      <c r="Y11" s="184" t="str">
        <f>IF(Y4=プロフィール!$B$11,"定年","")</f>
        <v>定年</v>
      </c>
      <c r="Z11" s="184" t="str">
        <f>IF(Z4=プロフィール!$B$11,"定年","")</f>
        <v>定年</v>
      </c>
      <c r="AA11" s="184" t="str">
        <f>IF(AA4=プロフィール!$B$11,"定年","")</f>
        <v>定年</v>
      </c>
    </row>
    <row r="12" spans="1:27">
      <c r="A12" s="219"/>
      <c r="B12" s="129" t="s">
        <v>102</v>
      </c>
      <c r="C12" s="185" t="str">
        <f>IF(プロフィール!$B$21&gt;0,IF(C5=プロフィール!$B$23,"配偶者定年",""),"")</f>
        <v/>
      </c>
      <c r="D12" s="185" t="str">
        <f>IF(プロフィール!$B$21&gt;0,IF(D5=プロフィール!$B$23,"配偶者定年",""),"")</f>
        <v/>
      </c>
      <c r="E12" s="185" t="str">
        <f>IF(プロフィール!$B$21&gt;0,IF(E5=プロフィール!$B$23,"配偶者定年",""),"")</f>
        <v/>
      </c>
      <c r="F12" s="185" t="str">
        <f>IF(プロフィール!$B$21&gt;0,IF(F5=プロフィール!$B$23,"配偶者定年",""),"")</f>
        <v/>
      </c>
      <c r="G12" s="185" t="str">
        <f>IF(プロフィール!$B$21&gt;0,IF(G5=プロフィール!$B$23,"配偶者定年",""),"")</f>
        <v/>
      </c>
      <c r="H12" s="185" t="str">
        <f>IF(プロフィール!$B$21&gt;0,IF(H5=プロフィール!$B$23,"配偶者定年",""),"")</f>
        <v/>
      </c>
      <c r="I12" s="185" t="str">
        <f>IF(プロフィール!$B$21&gt;0,IF(I5=プロフィール!$B$23,"配偶者定年",""),"")</f>
        <v/>
      </c>
      <c r="J12" s="185" t="str">
        <f>IF(プロフィール!$B$21&gt;0,IF(J5=プロフィール!$B$23,"配偶者定年",""),"")</f>
        <v/>
      </c>
      <c r="K12" s="185" t="str">
        <f>IF(プロフィール!$B$21&gt;0,IF(K5=プロフィール!$B$23,"配偶者定年",""),"")</f>
        <v/>
      </c>
      <c r="L12" s="185" t="str">
        <f>IF(プロフィール!$B$21&gt;0,IF(L5=プロフィール!$B$23,"配偶者定年",""),"")</f>
        <v/>
      </c>
      <c r="M12" s="185" t="str">
        <f>IF(プロフィール!$B$21&gt;0,IF(M5=プロフィール!$B$23,"配偶者定年",""),"")</f>
        <v/>
      </c>
      <c r="N12" s="185" t="str">
        <f>IF(プロフィール!$B$21&gt;0,IF(N5=プロフィール!$B$23,"配偶者定年",""),"")</f>
        <v/>
      </c>
      <c r="O12" s="185" t="str">
        <f>IF(プロフィール!$B$21&gt;0,IF(O5=プロフィール!$B$23,"配偶者定年",""),"")</f>
        <v/>
      </c>
      <c r="P12" s="185" t="str">
        <f>IF(プロフィール!$B$21&gt;0,IF(P5=プロフィール!$B$23,"配偶者定年",""),"")</f>
        <v/>
      </c>
      <c r="Q12" s="185" t="str">
        <f>IF(プロフィール!$B$21&gt;0,IF(Q5=プロフィール!$B$23,"配偶者定年",""),"")</f>
        <v/>
      </c>
      <c r="R12" s="185" t="str">
        <f>IF(プロフィール!$B$21&gt;0,IF(R5=プロフィール!$B$23,"配偶者定年",""),"")</f>
        <v/>
      </c>
      <c r="S12" s="185" t="str">
        <f>IF(プロフィール!$B$21&gt;0,IF(S5=プロフィール!$B$23,"配偶者定年",""),"")</f>
        <v/>
      </c>
      <c r="T12" s="185" t="str">
        <f>IF(プロフィール!$B$21&gt;0,IF(T5=プロフィール!$B$23,"配偶者定年",""),"")</f>
        <v/>
      </c>
      <c r="U12" s="185" t="str">
        <f>IF(プロフィール!$B$21&gt;0,IF(U5=プロフィール!$B$23,"配偶者定年",""),"")</f>
        <v/>
      </c>
      <c r="V12" s="185" t="str">
        <f>IF(プロフィール!$B$21&gt;0,IF(V5=プロフィール!$B$23,"配偶者定年",""),"")</f>
        <v/>
      </c>
      <c r="W12" s="185" t="str">
        <f>IF(プロフィール!$B$21&gt;0,IF(W5=プロフィール!$B$23,"配偶者定年",""),"")</f>
        <v/>
      </c>
      <c r="X12" s="185" t="str">
        <f>IF(プロフィール!$B$21&gt;0,IF(X5=プロフィール!$B$23,"配偶者定年",""),"")</f>
        <v/>
      </c>
      <c r="Y12" s="185" t="str">
        <f>IF(プロフィール!$B$21&gt;0,IF(Y5=プロフィール!$B$23,"配偶者定年",""),"")</f>
        <v/>
      </c>
      <c r="Z12" s="185" t="str">
        <f>IF(プロフィール!$B$21&gt;0,IF(Z5=プロフィール!$B$23,"配偶者定年",""),"")</f>
        <v/>
      </c>
      <c r="AA12" s="185" t="str">
        <f>IF(プロフィール!$B$21&gt;0,IF(AA5=プロフィール!$B$23,"配偶者定年",""),"")</f>
        <v/>
      </c>
    </row>
    <row r="13" spans="1:27">
      <c r="A13" s="219"/>
      <c r="B13" s="129" t="str">
        <f>プロフィール!A36</f>
        <v>子ども１</v>
      </c>
      <c r="C13" s="130" t="str">
        <f ca="1">IF(C$3=プロフィール!$B$36,"誕生",IFERROR(INDEX(教育費!$M$22:$P$28,MATCH(C6,教育費!$M$22:$M$28,0),2),""))</f>
        <v/>
      </c>
      <c r="D13" s="130" t="str">
        <f ca="1">IF(D$3=プロフィール!$B$36,"誕生",IFERROR(INDEX(教育費!$M$22:$P$28,MATCH(D6,教育費!$M$22:$M$28,0),2),""))</f>
        <v/>
      </c>
      <c r="E13" s="130" t="str">
        <f ca="1">IF(E$3=プロフィール!$B$36,"誕生",IFERROR(INDEX(教育費!$M$22:$P$28,MATCH(E6,教育費!$M$22:$M$28,0),2),""))</f>
        <v/>
      </c>
      <c r="F13" s="130" t="str">
        <f ca="1">IF(F$3=プロフィール!$B$36,"誕生",IFERROR(INDEX(教育費!$M$22:$P$28,MATCH(F6,教育費!$M$22:$M$28,0),2),""))</f>
        <v/>
      </c>
      <c r="G13" s="130" t="str">
        <f ca="1">IF(G$3=プロフィール!$B$36,"誕生",IFERROR(INDEX(教育費!$M$22:$P$28,MATCH(G6,教育費!$M$22:$M$28,0),2),""))</f>
        <v/>
      </c>
      <c r="H13" s="130" t="str">
        <f ca="1">IF(H$3=プロフィール!$B$36,"誕生",IFERROR(INDEX(教育費!$M$22:$P$28,MATCH(H6,教育費!$M$22:$M$28,0),2),""))</f>
        <v/>
      </c>
      <c r="I13" s="130" t="str">
        <f ca="1">IF(I$3=プロフィール!$B$36,"誕生",IFERROR(INDEX(教育費!$M$22:$P$28,MATCH(I6,教育費!$M$22:$M$28,0),2),""))</f>
        <v/>
      </c>
      <c r="J13" s="130" t="str">
        <f ca="1">IF(J$3=プロフィール!$B$36,"誕生",IFERROR(INDEX(教育費!$M$22:$P$28,MATCH(J6,教育費!$M$22:$M$28,0),2),""))</f>
        <v/>
      </c>
      <c r="K13" s="130" t="str">
        <f ca="1">IF(K$3=プロフィール!$B$36,"誕生",IFERROR(INDEX(教育費!$M$22:$P$28,MATCH(K6,教育費!$M$22:$M$28,0),2),""))</f>
        <v/>
      </c>
      <c r="L13" s="130" t="str">
        <f ca="1">IF(L$3=プロフィール!$B$36,"誕生",IFERROR(INDEX(教育費!$M$22:$P$28,MATCH(L6,教育費!$M$22:$M$28,0),2),""))</f>
        <v/>
      </c>
      <c r="M13" s="130" t="str">
        <f ca="1">IF(M$3=プロフィール!$B$36,"誕生",IFERROR(INDEX(教育費!$M$22:$P$28,MATCH(M6,教育費!$M$22:$M$28,0),2),""))</f>
        <v/>
      </c>
      <c r="N13" s="130" t="str">
        <f ca="1">IF(N$3=プロフィール!$B$36,"誕生",IFERROR(INDEX(教育費!$M$22:$P$28,MATCH(N6,教育費!$M$22:$M$28,0),2),""))</f>
        <v/>
      </c>
      <c r="O13" s="130" t="str">
        <f ca="1">IF(O$3=プロフィール!$B$36,"誕生",IFERROR(INDEX(教育費!$M$22:$P$28,MATCH(O6,教育費!$M$22:$M$28,0),2),""))</f>
        <v/>
      </c>
      <c r="P13" s="130" t="str">
        <f ca="1">IF(P$3=プロフィール!$B$36,"誕生",IFERROR(INDEX(教育費!$M$22:$P$28,MATCH(P6,教育費!$M$22:$M$28,0),2),""))</f>
        <v/>
      </c>
      <c r="Q13" s="130" t="str">
        <f ca="1">IF(Q$3=プロフィール!$B$36,"誕生",IFERROR(INDEX(教育費!$M$22:$P$28,MATCH(Q6,教育費!$M$22:$M$28,0),2),""))</f>
        <v/>
      </c>
      <c r="R13" s="130" t="str">
        <f ca="1">IF(R$3=プロフィール!$B$36,"誕生",IFERROR(INDEX(教育費!$M$22:$P$28,MATCH(R6,教育費!$M$22:$M$28,0),2),""))</f>
        <v/>
      </c>
      <c r="S13" s="130" t="str">
        <f ca="1">IF(S$3=プロフィール!$B$36,"誕生",IFERROR(INDEX(教育費!$M$22:$P$28,MATCH(S6,教育費!$M$22:$M$28,0),2),""))</f>
        <v/>
      </c>
      <c r="T13" s="130" t="str">
        <f ca="1">IF(T$3=プロフィール!$B$36,"誕生",IFERROR(INDEX(教育費!$M$22:$P$28,MATCH(T6,教育費!$M$22:$M$28,0),2),""))</f>
        <v/>
      </c>
      <c r="U13" s="130" t="str">
        <f ca="1">IF(U$3=プロフィール!$B$36,"誕生",IFERROR(INDEX(教育費!$M$22:$P$28,MATCH(U6,教育費!$M$22:$M$28,0),2),""))</f>
        <v/>
      </c>
      <c r="V13" s="130" t="str">
        <f ca="1">IF(V$3=プロフィール!$B$36,"誕生",IFERROR(INDEX(教育費!$M$22:$P$28,MATCH(V6,教育費!$M$22:$M$28,0),2),""))</f>
        <v/>
      </c>
      <c r="W13" s="130" t="str">
        <f ca="1">IF(W$3=プロフィール!$B$36,"誕生",IFERROR(INDEX(教育費!$M$22:$P$28,MATCH(W6,教育費!$M$22:$M$28,0),2),""))</f>
        <v/>
      </c>
      <c r="X13" s="130" t="str">
        <f ca="1">IF(X$3=プロフィール!$B$36,"誕生",IFERROR(INDEX(教育費!$M$22:$P$28,MATCH(X6,教育費!$M$22:$M$28,0),2),""))</f>
        <v/>
      </c>
      <c r="Y13" s="130" t="str">
        <f ca="1">IF(Y$3=プロフィール!$B$36,"誕生",IFERROR(INDEX(教育費!$M$22:$P$28,MATCH(Y6,教育費!$M$22:$M$28,0),2),""))</f>
        <v/>
      </c>
      <c r="Z13" s="130" t="str">
        <f ca="1">IF(Z$3=プロフィール!$B$36,"誕生",IFERROR(INDEX(教育費!$M$22:$P$28,MATCH(Z6,教育費!$M$22:$M$28,0),2),""))</f>
        <v/>
      </c>
      <c r="AA13" s="130" t="str">
        <f ca="1">IF(AA$3=プロフィール!$B$36,"誕生",IFERROR(INDEX(教育費!$M$22:$P$28,MATCH(AA6,教育費!$M$22:$M$28,0),2),""))</f>
        <v/>
      </c>
    </row>
    <row r="14" spans="1:27">
      <c r="A14" s="219"/>
      <c r="B14" s="129" t="str">
        <f>プロフィール!A37</f>
        <v>子ども２</v>
      </c>
      <c r="C14" s="130" t="str">
        <f ca="1">IF(C$3=プロフィール!$B$37,"誕生",IFERROR(INDEX(教育費!$M$22:$P$28,MATCH(C7,教育費!$M$22:$M$28,0),3),""))</f>
        <v/>
      </c>
      <c r="D14" s="130" t="str">
        <f ca="1">IF(D$3=プロフィール!$B$37,"誕生",IFERROR(INDEX(教育費!$M$22:$P$28,MATCH(D7,教育費!$M$22:$M$28,0),3),""))</f>
        <v/>
      </c>
      <c r="E14" s="130" t="str">
        <f ca="1">IF(E$3=プロフィール!$B$37,"誕生",IFERROR(INDEX(教育費!$M$22:$P$28,MATCH(E7,教育費!$M$22:$M$28,0),3),""))</f>
        <v/>
      </c>
      <c r="F14" s="130" t="str">
        <f ca="1">IF(F$3=プロフィール!$B$37,"誕生",IFERROR(INDEX(教育費!$M$22:$P$28,MATCH(F7,教育費!$M$22:$M$28,0),3),""))</f>
        <v/>
      </c>
      <c r="G14" s="130" t="str">
        <f ca="1">IF(G$3=プロフィール!$B$37,"誕生",IFERROR(INDEX(教育費!$M$22:$P$28,MATCH(G7,教育費!$M$22:$M$28,0),3),""))</f>
        <v/>
      </c>
      <c r="H14" s="130" t="str">
        <f ca="1">IF(H$3=プロフィール!$B$37,"誕生",IFERROR(INDEX(教育費!$M$22:$P$28,MATCH(H7,教育費!$M$22:$M$28,0),3),""))</f>
        <v/>
      </c>
      <c r="I14" s="130" t="str">
        <f ca="1">IF(I$3=プロフィール!$B$37,"誕生",IFERROR(INDEX(教育費!$M$22:$P$28,MATCH(I7,教育費!$M$22:$M$28,0),3),""))</f>
        <v/>
      </c>
      <c r="J14" s="130" t="str">
        <f ca="1">IF(J$3=プロフィール!$B$37,"誕生",IFERROR(INDEX(教育費!$M$22:$P$28,MATCH(J7,教育費!$M$22:$M$28,0),3),""))</f>
        <v/>
      </c>
      <c r="K14" s="130" t="str">
        <f ca="1">IF(K$3=プロフィール!$B$37,"誕生",IFERROR(INDEX(教育費!$M$22:$P$28,MATCH(K7,教育費!$M$22:$M$28,0),3),""))</f>
        <v/>
      </c>
      <c r="L14" s="130" t="str">
        <f ca="1">IF(L$3=プロフィール!$B$37,"誕生",IFERROR(INDEX(教育費!$M$22:$P$28,MATCH(L7,教育費!$M$22:$M$28,0),3),""))</f>
        <v/>
      </c>
      <c r="M14" s="130" t="str">
        <f ca="1">IF(M$3=プロフィール!$B$37,"誕生",IFERROR(INDEX(教育費!$M$22:$P$28,MATCH(M7,教育費!$M$22:$M$28,0),3),""))</f>
        <v/>
      </c>
      <c r="N14" s="130" t="str">
        <f ca="1">IF(N$3=プロフィール!$B$37,"誕生",IFERROR(INDEX(教育費!$M$22:$P$28,MATCH(N7,教育費!$M$22:$M$28,0),3),""))</f>
        <v/>
      </c>
      <c r="O14" s="130" t="str">
        <f ca="1">IF(O$3=プロフィール!$B$37,"誕生",IFERROR(INDEX(教育費!$M$22:$P$28,MATCH(O7,教育費!$M$22:$M$28,0),3),""))</f>
        <v/>
      </c>
      <c r="P14" s="130" t="str">
        <f ca="1">IF(P$3=プロフィール!$B$37,"誕生",IFERROR(INDEX(教育費!$M$22:$P$28,MATCH(P7,教育費!$M$22:$M$28,0),3),""))</f>
        <v/>
      </c>
      <c r="Q14" s="130" t="str">
        <f ca="1">IF(Q$3=プロフィール!$B$37,"誕生",IFERROR(INDEX(教育費!$M$22:$P$28,MATCH(Q7,教育費!$M$22:$M$28,0),3),""))</f>
        <v/>
      </c>
      <c r="R14" s="130" t="str">
        <f ca="1">IF(R$3=プロフィール!$B$37,"誕生",IFERROR(INDEX(教育費!$M$22:$P$28,MATCH(R7,教育費!$M$22:$M$28,0),3),""))</f>
        <v/>
      </c>
      <c r="S14" s="130" t="str">
        <f ca="1">IF(S$3=プロフィール!$B$37,"誕生",IFERROR(INDEX(教育費!$M$22:$P$28,MATCH(S7,教育費!$M$22:$M$28,0),3),""))</f>
        <v/>
      </c>
      <c r="T14" s="130" t="str">
        <f ca="1">IF(T$3=プロフィール!$B$37,"誕生",IFERROR(INDEX(教育費!$M$22:$P$28,MATCH(T7,教育費!$M$22:$M$28,0),3),""))</f>
        <v/>
      </c>
      <c r="U14" s="130" t="str">
        <f ca="1">IF(U$3=プロフィール!$B$37,"誕生",IFERROR(INDEX(教育費!$M$22:$P$28,MATCH(U7,教育費!$M$22:$M$28,0),3),""))</f>
        <v/>
      </c>
      <c r="V14" s="130" t="str">
        <f ca="1">IF(V$3=プロフィール!$B$37,"誕生",IFERROR(INDEX(教育費!$M$22:$P$28,MATCH(V7,教育費!$M$22:$M$28,0),3),""))</f>
        <v/>
      </c>
      <c r="W14" s="130" t="str">
        <f ca="1">IF(W$3=プロフィール!$B$37,"誕生",IFERROR(INDEX(教育費!$M$22:$P$28,MATCH(W7,教育費!$M$22:$M$28,0),3),""))</f>
        <v/>
      </c>
      <c r="X14" s="130" t="str">
        <f ca="1">IF(X$3=プロフィール!$B$37,"誕生",IFERROR(INDEX(教育費!$M$22:$P$28,MATCH(X7,教育費!$M$22:$M$28,0),3),""))</f>
        <v/>
      </c>
      <c r="Y14" s="130" t="str">
        <f ca="1">IF(Y$3=プロフィール!$B$37,"誕生",IFERROR(INDEX(教育費!$M$22:$P$28,MATCH(Y7,教育費!$M$22:$M$28,0),3),""))</f>
        <v/>
      </c>
      <c r="Z14" s="130" t="str">
        <f ca="1">IF(Z$3=プロフィール!$B$37,"誕生",IFERROR(INDEX(教育費!$M$22:$P$28,MATCH(Z7,教育費!$M$22:$M$28,0),3),""))</f>
        <v/>
      </c>
      <c r="AA14" s="130" t="str">
        <f ca="1">IF(AA$3=プロフィール!$B$37,"誕生",IFERROR(INDEX(教育費!$M$22:$P$28,MATCH(AA7,教育費!$M$22:$M$28,0),3),""))</f>
        <v/>
      </c>
    </row>
    <row r="15" spans="1:27">
      <c r="A15" s="219"/>
      <c r="B15" s="129" t="str">
        <f>プロフィール!A38</f>
        <v>子ども３</v>
      </c>
      <c r="C15" s="130" t="str">
        <f ca="1">IF(C$3=プロフィール!$B$38,"誕生",IFERROR(INDEX(教育費!$M$22:$P$28,MATCH(C8,教育費!$M$22:$M$28,0),4),""))</f>
        <v/>
      </c>
      <c r="D15" s="130" t="str">
        <f ca="1">IF(D$3=プロフィール!$B$38,"誕生",IFERROR(INDEX(教育費!$M$22:$P$28,MATCH(D8,教育費!$M$22:$M$28,0),4),""))</f>
        <v/>
      </c>
      <c r="E15" s="130" t="str">
        <f ca="1">IF(E$3=プロフィール!$B$38,"誕生",IFERROR(INDEX(教育費!$M$22:$P$28,MATCH(E8,教育費!$M$22:$M$28,0),4),""))</f>
        <v/>
      </c>
      <c r="F15" s="130" t="str">
        <f ca="1">IF(F$3=プロフィール!$B$38,"誕生",IFERROR(INDEX(教育費!$M$22:$P$28,MATCH(F8,教育費!$M$22:$M$28,0),4),""))</f>
        <v/>
      </c>
      <c r="G15" s="130" t="str">
        <f ca="1">IF(G$3=プロフィール!$B$38,"誕生",IFERROR(INDEX(教育費!$M$22:$P$28,MATCH(G8,教育費!$M$22:$M$28,0),4),""))</f>
        <v/>
      </c>
      <c r="H15" s="130" t="str">
        <f ca="1">IF(H$3=プロフィール!$B$38,"誕生",IFERROR(INDEX(教育費!$M$22:$P$28,MATCH(H8,教育費!$M$22:$M$28,0),4),""))</f>
        <v/>
      </c>
      <c r="I15" s="130" t="str">
        <f ca="1">IF(I$3=プロフィール!$B$38,"誕生",IFERROR(INDEX(教育費!$M$22:$P$28,MATCH(I8,教育費!$M$22:$M$28,0),4),""))</f>
        <v/>
      </c>
      <c r="J15" s="130" t="str">
        <f ca="1">IF(J$3=プロフィール!$B$38,"誕生",IFERROR(INDEX(教育費!$M$22:$P$28,MATCH(J8,教育費!$M$22:$M$28,0),4),""))</f>
        <v/>
      </c>
      <c r="K15" s="130" t="str">
        <f ca="1">IF(K$3=プロフィール!$B$38,"誕生",IFERROR(INDEX(教育費!$M$22:$P$28,MATCH(K8,教育費!$M$22:$M$28,0),4),""))</f>
        <v/>
      </c>
      <c r="L15" s="130" t="str">
        <f ca="1">IF(L$3=プロフィール!$B$38,"誕生",IFERROR(INDEX(教育費!$M$22:$P$28,MATCH(L8,教育費!$M$22:$M$28,0),4),""))</f>
        <v/>
      </c>
      <c r="M15" s="130" t="str">
        <f ca="1">IF(M$3=プロフィール!$B$38,"誕生",IFERROR(INDEX(教育費!$M$22:$P$28,MATCH(M8,教育費!$M$22:$M$28,0),4),""))</f>
        <v/>
      </c>
      <c r="N15" s="130" t="str">
        <f ca="1">IF(N$3=プロフィール!$B$38,"誕生",IFERROR(INDEX(教育費!$M$22:$P$28,MATCH(N8,教育費!$M$22:$M$28,0),4),""))</f>
        <v/>
      </c>
      <c r="O15" s="130" t="str">
        <f ca="1">IF(O$3=プロフィール!$B$38,"誕生",IFERROR(INDEX(教育費!$M$22:$P$28,MATCH(O8,教育費!$M$22:$M$28,0),4),""))</f>
        <v/>
      </c>
      <c r="P15" s="130" t="str">
        <f ca="1">IF(P$3=プロフィール!$B$38,"誕生",IFERROR(INDEX(教育費!$M$22:$P$28,MATCH(P8,教育費!$M$22:$M$28,0),4),""))</f>
        <v/>
      </c>
      <c r="Q15" s="130" t="str">
        <f ca="1">IF(Q$3=プロフィール!$B$38,"誕生",IFERROR(INDEX(教育費!$M$22:$P$28,MATCH(Q8,教育費!$M$22:$M$28,0),4),""))</f>
        <v/>
      </c>
      <c r="R15" s="130" t="str">
        <f ca="1">IF(R$3=プロフィール!$B$38,"誕生",IFERROR(INDEX(教育費!$M$22:$P$28,MATCH(R8,教育費!$M$22:$M$28,0),4),""))</f>
        <v/>
      </c>
      <c r="S15" s="130" t="str">
        <f ca="1">IF(S$3=プロフィール!$B$38,"誕生",IFERROR(INDEX(教育費!$M$22:$P$28,MATCH(S8,教育費!$M$22:$M$28,0),4),""))</f>
        <v/>
      </c>
      <c r="T15" s="130" t="str">
        <f ca="1">IF(T$3=プロフィール!$B$38,"誕生",IFERROR(INDEX(教育費!$M$22:$P$28,MATCH(T8,教育費!$M$22:$M$28,0),4),""))</f>
        <v/>
      </c>
      <c r="U15" s="130" t="str">
        <f ca="1">IF(U$3=プロフィール!$B$38,"誕生",IFERROR(INDEX(教育費!$M$22:$P$28,MATCH(U8,教育費!$M$22:$M$28,0),4),""))</f>
        <v/>
      </c>
      <c r="V15" s="130" t="str">
        <f ca="1">IF(V$3=プロフィール!$B$38,"誕生",IFERROR(INDEX(教育費!$M$22:$P$28,MATCH(V8,教育費!$M$22:$M$28,0),4),""))</f>
        <v/>
      </c>
      <c r="W15" s="130" t="str">
        <f ca="1">IF(W$3=プロフィール!$B$38,"誕生",IFERROR(INDEX(教育費!$M$22:$P$28,MATCH(W8,教育費!$M$22:$M$28,0),4),""))</f>
        <v/>
      </c>
      <c r="X15" s="130" t="str">
        <f ca="1">IF(X$3=プロフィール!$B$38,"誕生",IFERROR(INDEX(教育費!$M$22:$P$28,MATCH(X8,教育費!$M$22:$M$28,0),4),""))</f>
        <v/>
      </c>
      <c r="Y15" s="130" t="str">
        <f ca="1">IF(Y$3=プロフィール!$B$38,"誕生",IFERROR(INDEX(教育費!$M$22:$P$28,MATCH(Y8,教育費!$M$22:$M$28,0),4),""))</f>
        <v/>
      </c>
      <c r="Z15" s="130" t="str">
        <f ca="1">IF(Z$3=プロフィール!$B$38,"誕生",IFERROR(INDEX(教育費!$M$22:$P$28,MATCH(Z8,教育費!$M$22:$M$28,0),4),""))</f>
        <v/>
      </c>
      <c r="AA15" s="130" t="str">
        <f ca="1">IF(AA$3=プロフィール!$B$38,"誕生",IFERROR(INDEX(教育費!$M$22:$P$28,MATCH(AA8,教育費!$M$22:$M$28,0),4),""))</f>
        <v/>
      </c>
    </row>
    <row r="16" spans="1:27">
      <c r="A16" s="219"/>
      <c r="B16" s="14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c r="A17" s="219"/>
      <c r="B17" s="145"/>
      <c r="C17" s="24"/>
      <c r="D17" s="24"/>
      <c r="E17" s="24"/>
      <c r="F17" s="24"/>
      <c r="G17" s="24"/>
      <c r="H17" s="24"/>
      <c r="I17" s="24"/>
      <c r="J17" s="24"/>
      <c r="K17" s="24"/>
      <c r="L17" s="24"/>
      <c r="M17" s="24"/>
      <c r="N17" s="24"/>
      <c r="O17" s="24"/>
      <c r="P17" s="24"/>
      <c r="Q17" s="24"/>
      <c r="R17" s="24"/>
      <c r="S17" s="24"/>
      <c r="T17" s="24"/>
      <c r="U17" s="24"/>
      <c r="V17" s="24"/>
      <c r="W17" s="24"/>
      <c r="X17" s="24"/>
      <c r="Y17" s="24"/>
      <c r="Z17" s="24"/>
      <c r="AA17" s="24"/>
    </row>
    <row r="18" spans="1:27" ht="16.5" customHeight="1">
      <c r="A18" s="219"/>
      <c r="B18" s="131" t="s">
        <v>108</v>
      </c>
      <c r="C18" s="128" t="str">
        <f ca="1">IF(C3=プロフィール!$B$45,"住宅取得","")</f>
        <v/>
      </c>
      <c r="D18" s="128" t="str">
        <f ca="1">IF(D3=プロフィール!$B$45,"住宅取得","")</f>
        <v/>
      </c>
      <c r="E18" s="128" t="str">
        <f ca="1">IF(E3=プロフィール!$B$45,"住宅取得","")</f>
        <v/>
      </c>
      <c r="F18" s="128" t="str">
        <f ca="1">IF(F3=プロフィール!$B$45,"住宅取得","")</f>
        <v/>
      </c>
      <c r="G18" s="128" t="str">
        <f ca="1">IF(G3=プロフィール!$B$45,"住宅取得","")</f>
        <v/>
      </c>
      <c r="H18" s="128" t="str">
        <f ca="1">IF(H3=プロフィール!$B$45,"住宅取得","")</f>
        <v/>
      </c>
      <c r="I18" s="128" t="str">
        <f ca="1">IF(I3=プロフィール!$B$45,"住宅取得","")</f>
        <v/>
      </c>
      <c r="J18" s="128" t="str">
        <f ca="1">IF(J3=プロフィール!$B$45,"住宅取得","")</f>
        <v/>
      </c>
      <c r="K18" s="128" t="str">
        <f ca="1">IF(K3=プロフィール!$B$45,"住宅取得","")</f>
        <v/>
      </c>
      <c r="L18" s="128" t="str">
        <f ca="1">IF(L3=プロフィール!$B$45,"住宅取得","")</f>
        <v/>
      </c>
      <c r="M18" s="128" t="str">
        <f ca="1">IF(M3=プロフィール!$B$45,"住宅取得","")</f>
        <v/>
      </c>
      <c r="N18" s="128" t="str">
        <f ca="1">IF(N3=プロフィール!$B$45,"住宅取得","")</f>
        <v/>
      </c>
      <c r="O18" s="128" t="str">
        <f ca="1">IF(O3=プロフィール!$B$45,"住宅取得","")</f>
        <v/>
      </c>
      <c r="P18" s="128" t="str">
        <f ca="1">IF(P3=プロフィール!$B$45,"住宅取得","")</f>
        <v/>
      </c>
      <c r="Q18" s="128" t="str">
        <f ca="1">IF(Q3=プロフィール!$B$45,"住宅取得","")</f>
        <v/>
      </c>
      <c r="R18" s="128" t="str">
        <f ca="1">IF(R3=プロフィール!$B$45,"住宅取得","")</f>
        <v/>
      </c>
      <c r="S18" s="128" t="str">
        <f ca="1">IF(S3=プロフィール!$B$45,"住宅取得","")</f>
        <v/>
      </c>
      <c r="T18" s="128" t="str">
        <f ca="1">IF(T3=プロフィール!$B$45,"住宅取得","")</f>
        <v/>
      </c>
      <c r="U18" s="128" t="str">
        <f ca="1">IF(U3=プロフィール!$B$45,"住宅取得","")</f>
        <v/>
      </c>
      <c r="V18" s="128" t="str">
        <f ca="1">IF(V3=プロフィール!$B$45,"住宅取得","")</f>
        <v/>
      </c>
      <c r="W18" s="128" t="str">
        <f ca="1">IF(W3=プロフィール!$B$45,"住宅取得","")</f>
        <v/>
      </c>
      <c r="X18" s="128" t="str">
        <f ca="1">IF(X3=プロフィール!$B$45,"住宅取得","")</f>
        <v/>
      </c>
      <c r="Y18" s="128" t="str">
        <f ca="1">IF(Y3=プロフィール!$B$45,"住宅取得","")</f>
        <v/>
      </c>
      <c r="Z18" s="128" t="str">
        <f ca="1">IF(Z3=プロフィール!$B$45,"住宅取得","")</f>
        <v/>
      </c>
      <c r="AA18" s="128" t="str">
        <f ca="1">IF(AA3=プロフィール!$B$45,"住宅取得","")</f>
        <v/>
      </c>
    </row>
    <row r="19" spans="1:27">
      <c r="A19" s="219"/>
      <c r="B19" s="132" t="s">
        <v>104</v>
      </c>
      <c r="C19" s="130" t="str">
        <f ca="1">IF(C3=プロフィール!$B$8,"結婚","")</f>
        <v/>
      </c>
      <c r="D19" s="130" t="str">
        <f ca="1">IF(D3=プロフィール!$B$8,"結婚","")</f>
        <v/>
      </c>
      <c r="E19" s="130" t="str">
        <f ca="1">IF(E3=プロフィール!$B$8,"結婚","")</f>
        <v/>
      </c>
      <c r="F19" s="130" t="str">
        <f ca="1">IF(F3=プロフィール!$B$8,"結婚","")</f>
        <v/>
      </c>
      <c r="G19" s="130" t="str">
        <f ca="1">IF(G3=プロフィール!$B$8,"結婚","")</f>
        <v/>
      </c>
      <c r="H19" s="130" t="str">
        <f ca="1">IF(H3=プロフィール!$B$8,"結婚","")</f>
        <v/>
      </c>
      <c r="I19" s="130" t="str">
        <f ca="1">IF(I3=プロフィール!$B$8,"結婚","")</f>
        <v/>
      </c>
      <c r="J19" s="130" t="str">
        <f ca="1">IF(J3=プロフィール!$B$8,"結婚","")</f>
        <v/>
      </c>
      <c r="K19" s="130" t="str">
        <f ca="1">IF(K3=プロフィール!$B$8,"結婚","")</f>
        <v/>
      </c>
      <c r="L19" s="130" t="str">
        <f ca="1">IF(L3=プロフィール!$B$8,"結婚","")</f>
        <v/>
      </c>
      <c r="M19" s="130" t="str">
        <f ca="1">IF(M3=プロフィール!$B$8,"結婚","")</f>
        <v/>
      </c>
      <c r="N19" s="130" t="str">
        <f ca="1">IF(N3=プロフィール!$B$8,"結婚","")</f>
        <v/>
      </c>
      <c r="O19" s="130" t="str">
        <f ca="1">IF(O3=プロフィール!$B$8,"結婚","")</f>
        <v/>
      </c>
      <c r="P19" s="130" t="str">
        <f ca="1">IF(P3=プロフィール!$B$8,"結婚","")</f>
        <v/>
      </c>
      <c r="Q19" s="130" t="str">
        <f ca="1">IF(Q3=プロフィール!$B$8,"結婚","")</f>
        <v/>
      </c>
      <c r="R19" s="130" t="str">
        <f ca="1">IF(R3=プロフィール!$B$8,"結婚","")</f>
        <v/>
      </c>
      <c r="S19" s="130" t="str">
        <f ca="1">IF(S3=プロフィール!$B$8,"結婚","")</f>
        <v/>
      </c>
      <c r="T19" s="130" t="str">
        <f ca="1">IF(T3=プロフィール!$B$8,"結婚","")</f>
        <v/>
      </c>
      <c r="U19" s="130" t="str">
        <f ca="1">IF(U3=プロフィール!$B$8,"結婚","")</f>
        <v/>
      </c>
      <c r="V19" s="130" t="str">
        <f ca="1">IF(V3=プロフィール!$B$8,"結婚","")</f>
        <v/>
      </c>
      <c r="W19" s="130" t="str">
        <f ca="1">IF(W3=プロフィール!$B$8,"結婚","")</f>
        <v/>
      </c>
      <c r="X19" s="130" t="str">
        <f ca="1">IF(X3=プロフィール!$B$8,"結婚","")</f>
        <v/>
      </c>
      <c r="Y19" s="130" t="str">
        <f ca="1">IF(Y3=プロフィール!$B$8,"結婚","")</f>
        <v/>
      </c>
      <c r="Z19" s="130" t="str">
        <f ca="1">IF(Z3=プロフィール!$B$8,"結婚","")</f>
        <v/>
      </c>
      <c r="AA19" s="130" t="str">
        <f ca="1">IF(AA3=プロフィール!$B$8,"結婚","")</f>
        <v/>
      </c>
    </row>
    <row r="20" spans="1:27">
      <c r="A20" s="219"/>
      <c r="B20" s="147"/>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c r="A21" s="219"/>
      <c r="B21" s="147"/>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c r="A22" s="219"/>
      <c r="B22" s="147"/>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c r="A23" s="219"/>
      <c r="B23" s="147"/>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c r="A24" s="219"/>
      <c r="B24" s="147"/>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4.25" thickBot="1">
      <c r="A25" s="220"/>
      <c r="B25" s="148"/>
      <c r="C25" s="23"/>
      <c r="D25" s="23"/>
      <c r="E25" s="23"/>
      <c r="F25" s="23"/>
      <c r="G25" s="23"/>
      <c r="H25" s="23"/>
      <c r="I25" s="23"/>
      <c r="J25" s="23"/>
      <c r="K25" s="23"/>
      <c r="L25" s="23"/>
      <c r="M25" s="23"/>
      <c r="N25" s="23"/>
      <c r="O25" s="23"/>
      <c r="P25" s="23"/>
      <c r="Q25" s="149"/>
      <c r="R25" s="149"/>
      <c r="S25" s="149"/>
      <c r="T25" s="149"/>
      <c r="U25" s="149"/>
      <c r="V25" s="149"/>
      <c r="W25" s="149"/>
      <c r="X25" s="149"/>
      <c r="Y25" s="149"/>
      <c r="Z25" s="149"/>
      <c r="AA25" s="149"/>
    </row>
    <row r="26" spans="1:27" ht="14.25" thickTop="1">
      <c r="A26" s="215" t="s">
        <v>106</v>
      </c>
      <c r="B26" s="55" t="s">
        <v>109</v>
      </c>
      <c r="C26" s="55">
        <f>収入内訳!D6-収入内訳!D7+収入内訳!D8</f>
        <v>0</v>
      </c>
      <c r="D26" s="55">
        <f>収入内訳!E6-収入内訳!E7+収入内訳!E8</f>
        <v>0</v>
      </c>
      <c r="E26" s="55">
        <f>収入内訳!F6-収入内訳!F7+収入内訳!F8</f>
        <v>0</v>
      </c>
      <c r="F26" s="55">
        <f>収入内訳!G6-収入内訳!G7+収入内訳!G8</f>
        <v>0</v>
      </c>
      <c r="G26" s="55">
        <f>収入内訳!H6-収入内訳!H7+収入内訳!H8</f>
        <v>0</v>
      </c>
      <c r="H26" s="55">
        <f>収入内訳!I6-収入内訳!I7+収入内訳!I8</f>
        <v>0</v>
      </c>
      <c r="I26" s="55">
        <f>収入内訳!J6-収入内訳!J7+収入内訳!J8</f>
        <v>0</v>
      </c>
      <c r="J26" s="55">
        <f>収入内訳!K6-収入内訳!K7+収入内訳!K8</f>
        <v>0</v>
      </c>
      <c r="K26" s="55">
        <f>収入内訳!L6-収入内訳!L7+収入内訳!L8</f>
        <v>0</v>
      </c>
      <c r="L26" s="55">
        <f>収入内訳!M6-収入内訳!M7+収入内訳!M8</f>
        <v>0</v>
      </c>
      <c r="M26" s="55">
        <f>収入内訳!N6-収入内訳!N7+収入内訳!N8</f>
        <v>0</v>
      </c>
      <c r="N26" s="55">
        <f>収入内訳!O6-収入内訳!O7+収入内訳!O8</f>
        <v>0</v>
      </c>
      <c r="O26" s="55">
        <f>収入内訳!P6-収入内訳!P7+収入内訳!P8</f>
        <v>0</v>
      </c>
      <c r="P26" s="55">
        <f>収入内訳!Q6-収入内訳!Q7+収入内訳!Q8</f>
        <v>0</v>
      </c>
      <c r="Q26" s="55">
        <f>収入内訳!R6-収入内訳!R7+収入内訳!R8</f>
        <v>0</v>
      </c>
      <c r="R26" s="55">
        <f>収入内訳!S6-収入内訳!S7+収入内訳!S8</f>
        <v>0</v>
      </c>
      <c r="S26" s="55">
        <f>収入内訳!T6-収入内訳!T7+収入内訳!T8</f>
        <v>0</v>
      </c>
      <c r="T26" s="55">
        <f>収入内訳!U6-収入内訳!U7+収入内訳!U8</f>
        <v>0</v>
      </c>
      <c r="U26" s="55">
        <f>収入内訳!V6-収入内訳!V7+収入内訳!V8</f>
        <v>0</v>
      </c>
      <c r="V26" s="55">
        <f>収入内訳!W6-収入内訳!W7+収入内訳!W8</f>
        <v>0</v>
      </c>
      <c r="W26" s="55">
        <f>収入内訳!X6-収入内訳!X7+収入内訳!X8</f>
        <v>0</v>
      </c>
      <c r="X26" s="55">
        <f>収入内訳!Y6-収入内訳!Y7+収入内訳!Y8</f>
        <v>0</v>
      </c>
      <c r="Y26" s="55">
        <f>収入内訳!Z6-収入内訳!Z7+収入内訳!Z8</f>
        <v>0</v>
      </c>
      <c r="Z26" s="55">
        <f>収入内訳!AA6-収入内訳!AA7+収入内訳!AA8</f>
        <v>0</v>
      </c>
      <c r="AA26" s="55">
        <f>収入内訳!AB6-収入内訳!AB7+収入内訳!AB8</f>
        <v>0</v>
      </c>
    </row>
    <row r="27" spans="1:27">
      <c r="A27" s="216"/>
      <c r="B27" s="53" t="s">
        <v>110</v>
      </c>
      <c r="C27" s="53">
        <f ca="1">収入内訳!D9+収入内訳!D10</f>
        <v>0</v>
      </c>
      <c r="D27" s="53">
        <f ca="1">収入内訳!E9+収入内訳!E10</f>
        <v>0</v>
      </c>
      <c r="E27" s="53">
        <f ca="1">収入内訳!F9+収入内訳!F10</f>
        <v>0</v>
      </c>
      <c r="F27" s="53">
        <f ca="1">収入内訳!G9+収入内訳!G10</f>
        <v>0</v>
      </c>
      <c r="G27" s="53">
        <f ca="1">収入内訳!H9+収入内訳!H10</f>
        <v>0</v>
      </c>
      <c r="H27" s="53">
        <f ca="1">収入内訳!I9+収入内訳!I10</f>
        <v>0</v>
      </c>
      <c r="I27" s="53">
        <f ca="1">収入内訳!J9+収入内訳!J10</f>
        <v>0</v>
      </c>
      <c r="J27" s="53">
        <f ca="1">収入内訳!K9+収入内訳!K10</f>
        <v>0</v>
      </c>
      <c r="K27" s="53">
        <f ca="1">収入内訳!L9+収入内訳!L10</f>
        <v>0</v>
      </c>
      <c r="L27" s="53">
        <f ca="1">収入内訳!M9+収入内訳!M10</f>
        <v>0</v>
      </c>
      <c r="M27" s="53">
        <f ca="1">収入内訳!N9+収入内訳!N10</f>
        <v>0</v>
      </c>
      <c r="N27" s="53">
        <f ca="1">収入内訳!O9+収入内訳!O10</f>
        <v>0</v>
      </c>
      <c r="O27" s="53">
        <f ca="1">収入内訳!P9+収入内訳!P10</f>
        <v>0</v>
      </c>
      <c r="P27" s="53">
        <f ca="1">収入内訳!Q9+収入内訳!Q10</f>
        <v>0</v>
      </c>
      <c r="Q27" s="53">
        <f ca="1">収入内訳!R9+収入内訳!R10</f>
        <v>0</v>
      </c>
      <c r="R27" s="53">
        <f ca="1">収入内訳!S9+収入内訳!S10</f>
        <v>0</v>
      </c>
      <c r="S27" s="53">
        <f ca="1">収入内訳!T9+収入内訳!T10</f>
        <v>0</v>
      </c>
      <c r="T27" s="53">
        <f ca="1">収入内訳!U9+収入内訳!U10</f>
        <v>0</v>
      </c>
      <c r="U27" s="53">
        <f ca="1">収入内訳!V9+収入内訳!V10</f>
        <v>0</v>
      </c>
      <c r="V27" s="53">
        <f ca="1">収入内訳!W9+収入内訳!W10</f>
        <v>0</v>
      </c>
      <c r="W27" s="53">
        <f ca="1">収入内訳!X9+収入内訳!X10</f>
        <v>0</v>
      </c>
      <c r="X27" s="53">
        <f ca="1">収入内訳!Y9+収入内訳!Y10</f>
        <v>0</v>
      </c>
      <c r="Y27" s="53">
        <f ca="1">収入内訳!Z9+収入内訳!Z10</f>
        <v>0</v>
      </c>
      <c r="Z27" s="53">
        <f ca="1">収入内訳!AA9+収入内訳!AA10</f>
        <v>0</v>
      </c>
      <c r="AA27" s="53">
        <f ca="1">収入内訳!AB9+収入内訳!AB10</f>
        <v>0</v>
      </c>
    </row>
    <row r="28" spans="1:27">
      <c r="A28" s="217"/>
      <c r="B28" s="54" t="s">
        <v>223</v>
      </c>
      <c r="C28" s="54">
        <f>収入内訳!D11+収入内訳!D12</f>
        <v>0</v>
      </c>
      <c r="D28" s="54">
        <f>収入内訳!E11+収入内訳!E12</f>
        <v>0</v>
      </c>
      <c r="E28" s="54">
        <f>収入内訳!F11+収入内訳!F12</f>
        <v>0</v>
      </c>
      <c r="F28" s="54">
        <f>収入内訳!G11+収入内訳!G12</f>
        <v>0</v>
      </c>
      <c r="G28" s="54">
        <f>収入内訳!H11+収入内訳!H12</f>
        <v>0</v>
      </c>
      <c r="H28" s="54">
        <f>収入内訳!I11+収入内訳!I12</f>
        <v>0</v>
      </c>
      <c r="I28" s="54">
        <f>収入内訳!J11+収入内訳!J12</f>
        <v>0</v>
      </c>
      <c r="J28" s="54">
        <f>収入内訳!K11+収入内訳!K12</f>
        <v>0</v>
      </c>
      <c r="K28" s="54">
        <f>収入内訳!L11+収入内訳!L12</f>
        <v>0</v>
      </c>
      <c r="L28" s="54">
        <f>収入内訳!M11+収入内訳!M12</f>
        <v>0</v>
      </c>
      <c r="M28" s="54">
        <f>収入内訳!N11+収入内訳!N12</f>
        <v>0</v>
      </c>
      <c r="N28" s="54">
        <f>収入内訳!O11+収入内訳!O12</f>
        <v>0</v>
      </c>
      <c r="O28" s="54">
        <f>収入内訳!P11+収入内訳!P12</f>
        <v>0</v>
      </c>
      <c r="P28" s="54">
        <f>収入内訳!Q11+収入内訳!Q12</f>
        <v>0</v>
      </c>
      <c r="Q28" s="54">
        <f>収入内訳!R11+収入内訳!R12</f>
        <v>0</v>
      </c>
      <c r="R28" s="54">
        <f>収入内訳!S11+収入内訳!S12</f>
        <v>0</v>
      </c>
      <c r="S28" s="54">
        <f>収入内訳!T11+収入内訳!T12</f>
        <v>0</v>
      </c>
      <c r="T28" s="54">
        <f>収入内訳!U11+収入内訳!U12</f>
        <v>0</v>
      </c>
      <c r="U28" s="54">
        <f>収入内訳!V11+収入内訳!V12</f>
        <v>0</v>
      </c>
      <c r="V28" s="54">
        <f>収入内訳!W11+収入内訳!W12</f>
        <v>0</v>
      </c>
      <c r="W28" s="54">
        <f>収入内訳!X11+収入内訳!X12</f>
        <v>0</v>
      </c>
      <c r="X28" s="54">
        <f>収入内訳!Y11+収入内訳!Y12</f>
        <v>0</v>
      </c>
      <c r="Y28" s="54">
        <f>収入内訳!Z11+収入内訳!Z12</f>
        <v>0</v>
      </c>
      <c r="Z28" s="54">
        <f>収入内訳!AA11+収入内訳!AA12</f>
        <v>0</v>
      </c>
      <c r="AA28" s="54">
        <f>収入内訳!AB11+収入内訳!AB12</f>
        <v>0</v>
      </c>
    </row>
    <row r="29" spans="1:27">
      <c r="A29" s="208" t="s">
        <v>105</v>
      </c>
      <c r="B29" s="133" t="s">
        <v>224</v>
      </c>
      <c r="C29" s="133">
        <f ca="1">収入内訳!D13-収入内訳!D14+収入内訳!D15</f>
        <v>0</v>
      </c>
      <c r="D29" s="133">
        <f ca="1">収入内訳!E13-収入内訳!E14+収入内訳!E15</f>
        <v>0</v>
      </c>
      <c r="E29" s="133">
        <f ca="1">収入内訳!F13-収入内訳!F14+収入内訳!F15</f>
        <v>0</v>
      </c>
      <c r="F29" s="133">
        <f ca="1">収入内訳!G13-収入内訳!G14+収入内訳!G15</f>
        <v>0</v>
      </c>
      <c r="G29" s="133">
        <f ca="1">収入内訳!H13-収入内訳!H14+収入内訳!H15</f>
        <v>0</v>
      </c>
      <c r="H29" s="133">
        <f ca="1">収入内訳!I13-収入内訳!I14+収入内訳!I15</f>
        <v>0</v>
      </c>
      <c r="I29" s="133">
        <f ca="1">収入内訳!J13-収入内訳!J14+収入内訳!J15</f>
        <v>0</v>
      </c>
      <c r="J29" s="133">
        <f ca="1">収入内訳!K13-収入内訳!K14+収入内訳!K15</f>
        <v>0</v>
      </c>
      <c r="K29" s="133">
        <f ca="1">収入内訳!L13-収入内訳!L14+収入内訳!L15</f>
        <v>0</v>
      </c>
      <c r="L29" s="133">
        <f ca="1">収入内訳!M13-収入内訳!M14+収入内訳!M15</f>
        <v>0</v>
      </c>
      <c r="M29" s="133">
        <f ca="1">収入内訳!N13-収入内訳!N14+収入内訳!N15</f>
        <v>0</v>
      </c>
      <c r="N29" s="133">
        <f ca="1">収入内訳!O13-収入内訳!O14+収入内訳!O15</f>
        <v>0</v>
      </c>
      <c r="O29" s="133">
        <f ca="1">収入内訳!P13-収入内訳!P14+収入内訳!P15</f>
        <v>0</v>
      </c>
      <c r="P29" s="133">
        <f ca="1">収入内訳!Q13-収入内訳!Q14+収入内訳!Q15</f>
        <v>0</v>
      </c>
      <c r="Q29" s="133">
        <f ca="1">収入内訳!R13-収入内訳!R14+収入内訳!R15</f>
        <v>0</v>
      </c>
      <c r="R29" s="133">
        <f ca="1">収入内訳!S13-収入内訳!S14+収入内訳!S15</f>
        <v>0</v>
      </c>
      <c r="S29" s="133">
        <f ca="1">収入内訳!T13-収入内訳!T14+収入内訳!T15</f>
        <v>0</v>
      </c>
      <c r="T29" s="133">
        <f ca="1">収入内訳!U13-収入内訳!U14+収入内訳!U15</f>
        <v>0</v>
      </c>
      <c r="U29" s="133">
        <f ca="1">収入内訳!V13-収入内訳!V14+収入内訳!V15</f>
        <v>0</v>
      </c>
      <c r="V29" s="133">
        <f ca="1">収入内訳!W13-収入内訳!W14+収入内訳!W15</f>
        <v>0</v>
      </c>
      <c r="W29" s="133">
        <f ca="1">収入内訳!X13-収入内訳!X14+収入内訳!X15</f>
        <v>0</v>
      </c>
      <c r="X29" s="133">
        <f ca="1">収入内訳!Y13-収入内訳!Y14+収入内訳!Y15</f>
        <v>0</v>
      </c>
      <c r="Y29" s="133">
        <f ca="1">収入内訳!Z13-収入内訳!Z14+収入内訳!Z15</f>
        <v>0</v>
      </c>
      <c r="Z29" s="133">
        <f ca="1">収入内訳!AA13-収入内訳!AA14+収入内訳!AA15</f>
        <v>0</v>
      </c>
      <c r="AA29" s="133">
        <f ca="1">収入内訳!AB13-収入内訳!AB14+収入内訳!AB15</f>
        <v>0</v>
      </c>
    </row>
    <row r="30" spans="1:27">
      <c r="A30" s="209"/>
      <c r="B30" s="53" t="s">
        <v>225</v>
      </c>
      <c r="C30" s="53">
        <f ca="1">収入内訳!D16+収入内訳!D17</f>
        <v>0</v>
      </c>
      <c r="D30" s="53">
        <f ca="1">収入内訳!E16+収入内訳!E17</f>
        <v>0</v>
      </c>
      <c r="E30" s="53">
        <f ca="1">収入内訳!F16+収入内訳!F17</f>
        <v>0</v>
      </c>
      <c r="F30" s="53">
        <f ca="1">収入内訳!G16+収入内訳!G17</f>
        <v>0</v>
      </c>
      <c r="G30" s="53">
        <f ca="1">収入内訳!H16+収入内訳!H17</f>
        <v>0</v>
      </c>
      <c r="H30" s="53">
        <f ca="1">収入内訳!I16+収入内訳!I17</f>
        <v>0</v>
      </c>
      <c r="I30" s="53">
        <f ca="1">収入内訳!J16+収入内訳!J17</f>
        <v>0</v>
      </c>
      <c r="J30" s="53">
        <f ca="1">収入内訳!K16+収入内訳!K17</f>
        <v>0</v>
      </c>
      <c r="K30" s="53">
        <f ca="1">収入内訳!L16+収入内訳!L17</f>
        <v>0</v>
      </c>
      <c r="L30" s="53">
        <f ca="1">収入内訳!M16+収入内訳!M17</f>
        <v>0</v>
      </c>
      <c r="M30" s="53">
        <f ca="1">収入内訳!N16+収入内訳!N17</f>
        <v>0</v>
      </c>
      <c r="N30" s="53">
        <f ca="1">収入内訳!O16+収入内訳!O17</f>
        <v>0</v>
      </c>
      <c r="O30" s="53">
        <f ca="1">収入内訳!P16+収入内訳!P17</f>
        <v>0</v>
      </c>
      <c r="P30" s="53">
        <f ca="1">収入内訳!Q16+収入内訳!Q17</f>
        <v>0</v>
      </c>
      <c r="Q30" s="53">
        <f ca="1">収入内訳!R16+収入内訳!R17</f>
        <v>0</v>
      </c>
      <c r="R30" s="53">
        <f ca="1">収入内訳!S16+収入内訳!S17</f>
        <v>0</v>
      </c>
      <c r="S30" s="53">
        <f ca="1">収入内訳!T16+収入内訳!T17</f>
        <v>0</v>
      </c>
      <c r="T30" s="53">
        <f ca="1">収入内訳!U16+収入内訳!U17</f>
        <v>0</v>
      </c>
      <c r="U30" s="53">
        <f ca="1">収入内訳!V16+収入内訳!V17</f>
        <v>0</v>
      </c>
      <c r="V30" s="53">
        <f ca="1">収入内訳!W16+収入内訳!W17</f>
        <v>0</v>
      </c>
      <c r="W30" s="53">
        <f ca="1">収入内訳!X16+収入内訳!X17</f>
        <v>0</v>
      </c>
      <c r="X30" s="53">
        <f ca="1">収入内訳!Y16+収入内訳!Y17</f>
        <v>0</v>
      </c>
      <c r="Y30" s="53">
        <f ca="1">収入内訳!Z16+収入内訳!Z17</f>
        <v>0</v>
      </c>
      <c r="Z30" s="53">
        <f ca="1">収入内訳!AA16+収入内訳!AA17</f>
        <v>0</v>
      </c>
      <c r="AA30" s="53">
        <f ca="1">収入内訳!AB16+収入内訳!AB17</f>
        <v>0</v>
      </c>
    </row>
    <row r="31" spans="1:27">
      <c r="A31" s="210"/>
      <c r="B31" s="54" t="s">
        <v>226</v>
      </c>
      <c r="C31" s="54">
        <f>収入内訳!D18</f>
        <v>0</v>
      </c>
      <c r="D31" s="54">
        <f>収入内訳!E18</f>
        <v>0</v>
      </c>
      <c r="E31" s="54">
        <f>収入内訳!F18</f>
        <v>0</v>
      </c>
      <c r="F31" s="54">
        <f>収入内訳!G18</f>
        <v>0</v>
      </c>
      <c r="G31" s="54">
        <f>収入内訳!H18</f>
        <v>0</v>
      </c>
      <c r="H31" s="54">
        <f>収入内訳!I18</f>
        <v>0</v>
      </c>
      <c r="I31" s="54">
        <f>収入内訳!J18</f>
        <v>0</v>
      </c>
      <c r="J31" s="54">
        <f>収入内訳!K18</f>
        <v>0</v>
      </c>
      <c r="K31" s="54">
        <f>収入内訳!L18</f>
        <v>0</v>
      </c>
      <c r="L31" s="54">
        <f>収入内訳!M18</f>
        <v>0</v>
      </c>
      <c r="M31" s="54">
        <f>収入内訳!N18</f>
        <v>0</v>
      </c>
      <c r="N31" s="54">
        <f>収入内訳!O18</f>
        <v>0</v>
      </c>
      <c r="O31" s="54">
        <f>収入内訳!P18</f>
        <v>0</v>
      </c>
      <c r="P31" s="54">
        <f>収入内訳!Q18</f>
        <v>0</v>
      </c>
      <c r="Q31" s="54">
        <f>収入内訳!R18</f>
        <v>0</v>
      </c>
      <c r="R31" s="54">
        <f>収入内訳!S18</f>
        <v>0</v>
      </c>
      <c r="S31" s="54">
        <f>収入内訳!T18</f>
        <v>0</v>
      </c>
      <c r="T31" s="54">
        <f>収入内訳!U18</f>
        <v>0</v>
      </c>
      <c r="U31" s="54">
        <f>収入内訳!V18</f>
        <v>0</v>
      </c>
      <c r="V31" s="54">
        <f>収入内訳!W18</f>
        <v>0</v>
      </c>
      <c r="W31" s="54">
        <f>収入内訳!X18</f>
        <v>0</v>
      </c>
      <c r="X31" s="54">
        <f>収入内訳!Y18</f>
        <v>0</v>
      </c>
      <c r="Y31" s="54">
        <f>収入内訳!Z18</f>
        <v>0</v>
      </c>
      <c r="Z31" s="54">
        <f>収入内訳!AA18</f>
        <v>0</v>
      </c>
      <c r="AA31" s="54">
        <f>収入内訳!AB18</f>
        <v>0</v>
      </c>
    </row>
    <row r="32" spans="1:27">
      <c r="A32" s="12" t="s">
        <v>227</v>
      </c>
      <c r="B32" s="12"/>
      <c r="C32" s="11">
        <f ca="1">収入内訳!D19+収入内訳!D20+収入内訳!D21+収入内訳!D40+IF(C4=60,B54,0)</f>
        <v>0</v>
      </c>
      <c r="D32" s="11">
        <f ca="1">収入内訳!E19+収入内訳!E20+収入内訳!E21+収入内訳!E40+IF(D4=60,C54,0)</f>
        <v>0</v>
      </c>
      <c r="E32" s="11">
        <f ca="1">収入内訳!F19+収入内訳!F20+収入内訳!F21+収入内訳!F40+IF(E4=60,D54,0)</f>
        <v>0</v>
      </c>
      <c r="F32" s="11">
        <f ca="1">収入内訳!G19+収入内訳!G20+収入内訳!G21+収入内訳!G40+IF(F4=60,E54,0)</f>
        <v>0</v>
      </c>
      <c r="G32" s="11">
        <f ca="1">収入内訳!H19+収入内訳!H20+収入内訳!H21+収入内訳!H40+IF(G4=60,F54,0)</f>
        <v>0</v>
      </c>
      <c r="H32" s="11">
        <f ca="1">収入内訳!I19+収入内訳!I20+収入内訳!I21+収入内訳!I40+IF(H4=60,G54,0)</f>
        <v>0</v>
      </c>
      <c r="I32" s="11">
        <f ca="1">収入内訳!J19+収入内訳!J20+収入内訳!J21+収入内訳!J40+IF(I4=60,H54,0)</f>
        <v>0</v>
      </c>
      <c r="J32" s="11">
        <f ca="1">収入内訳!K19+収入内訳!K20+収入内訳!K21+収入内訳!K40+IF(J4=60,I54,0)</f>
        <v>0</v>
      </c>
      <c r="K32" s="11">
        <f ca="1">収入内訳!L19+収入内訳!L20+収入内訳!L21+収入内訳!L40+IF(K4=60,J54,0)</f>
        <v>0</v>
      </c>
      <c r="L32" s="11">
        <f ca="1">収入内訳!M19+収入内訳!M20+収入内訳!M21+収入内訳!M40+IF(L4=60,K54,0)</f>
        <v>0</v>
      </c>
      <c r="M32" s="11">
        <f ca="1">収入内訳!N19+収入内訳!N20+収入内訳!N21+収入内訳!N40+IF(M4=60,L54,0)</f>
        <v>0</v>
      </c>
      <c r="N32" s="11">
        <f ca="1">収入内訳!O19+収入内訳!O20+収入内訳!O21+収入内訳!O40+IF(N4=60,M54,0)</f>
        <v>0</v>
      </c>
      <c r="O32" s="11">
        <f ca="1">収入内訳!P19+収入内訳!P20+収入内訳!P21+収入内訳!P40+IF(O4=60,N54,0)</f>
        <v>0</v>
      </c>
      <c r="P32" s="11">
        <f ca="1">収入内訳!Q19+収入内訳!Q20+収入内訳!Q21+収入内訳!Q40+IF(P4=60,O54,0)</f>
        <v>0</v>
      </c>
      <c r="Q32" s="11">
        <f ca="1">収入内訳!R19+収入内訳!R20+収入内訳!R21+収入内訳!R40+IF(Q4=60,P54,0)</f>
        <v>0</v>
      </c>
      <c r="R32" s="11">
        <f ca="1">収入内訳!S19+収入内訳!S20+収入内訳!S21+収入内訳!S40+IF(R4=60,Q54,0)</f>
        <v>0</v>
      </c>
      <c r="S32" s="11">
        <f ca="1">収入内訳!T19+収入内訳!T20+収入内訳!T21+収入内訳!T40+IF(S4=60,R54,0)</f>
        <v>0</v>
      </c>
      <c r="T32" s="11">
        <f ca="1">収入内訳!U19+収入内訳!U20+収入内訳!U21+収入内訳!U40+IF(T4=60,S54,0)</f>
        <v>0</v>
      </c>
      <c r="U32" s="11">
        <f ca="1">収入内訳!V19+収入内訳!V20+収入内訳!V21+収入内訳!V40+IF(U4=60,T54,0)</f>
        <v>0</v>
      </c>
      <c r="V32" s="11">
        <f ca="1">収入内訳!W19+収入内訳!W20+収入内訳!W21+収入内訳!W40+IF(V4=60,U54,0)</f>
        <v>0</v>
      </c>
      <c r="W32" s="11">
        <f ca="1">収入内訳!X19+収入内訳!X20+収入内訳!X21+収入内訳!X40+IF(W4=60,V54,0)</f>
        <v>0</v>
      </c>
      <c r="X32" s="11">
        <f ca="1">収入内訳!Y19+収入内訳!Y20+収入内訳!Y21+収入内訳!Y40+IF(X4=60,W54,0)</f>
        <v>0</v>
      </c>
      <c r="Y32" s="11">
        <f ca="1">収入内訳!Z19+収入内訳!Z20+収入内訳!Z21+収入内訳!Z40+IF(Y4=60,X54,0)</f>
        <v>0</v>
      </c>
      <c r="Z32" s="11">
        <f ca="1">収入内訳!AA19+収入内訳!AA20+収入内訳!AA21+収入内訳!AA40+IF(Z4=60,Y54,0)</f>
        <v>0</v>
      </c>
      <c r="AA32" s="11">
        <f ca="1">収入内訳!AB19+収入内訳!AB20+収入内訳!AB21+収入内訳!AB40+IF(AA4=60,Z54,0)</f>
        <v>0</v>
      </c>
    </row>
    <row r="33" spans="1:27">
      <c r="A33" s="211" t="s">
        <v>228</v>
      </c>
      <c r="B33" s="212"/>
      <c r="C33" s="12">
        <f ca="1">SUM(C26:C32)</f>
        <v>0</v>
      </c>
      <c r="D33" s="12">
        <f t="shared" ref="D33:AA33" ca="1" si="25">SUM(D26:D32)</f>
        <v>0</v>
      </c>
      <c r="E33" s="12">
        <f t="shared" ca="1" si="25"/>
        <v>0</v>
      </c>
      <c r="F33" s="12">
        <f t="shared" ca="1" si="25"/>
        <v>0</v>
      </c>
      <c r="G33" s="12">
        <f t="shared" ca="1" si="25"/>
        <v>0</v>
      </c>
      <c r="H33" s="12">
        <f t="shared" ca="1" si="25"/>
        <v>0</v>
      </c>
      <c r="I33" s="12">
        <f t="shared" ca="1" si="25"/>
        <v>0</v>
      </c>
      <c r="J33" s="12">
        <f t="shared" ca="1" si="25"/>
        <v>0</v>
      </c>
      <c r="K33" s="12">
        <f t="shared" ca="1" si="25"/>
        <v>0</v>
      </c>
      <c r="L33" s="12">
        <f t="shared" ca="1" si="25"/>
        <v>0</v>
      </c>
      <c r="M33" s="12">
        <f t="shared" ca="1" si="25"/>
        <v>0</v>
      </c>
      <c r="N33" s="12">
        <f t="shared" ca="1" si="25"/>
        <v>0</v>
      </c>
      <c r="O33" s="12">
        <f t="shared" ca="1" si="25"/>
        <v>0</v>
      </c>
      <c r="P33" s="12">
        <f t="shared" ca="1" si="25"/>
        <v>0</v>
      </c>
      <c r="Q33" s="12">
        <f t="shared" ca="1" si="25"/>
        <v>0</v>
      </c>
      <c r="R33" s="12">
        <f t="shared" ca="1" si="25"/>
        <v>0</v>
      </c>
      <c r="S33" s="12">
        <f t="shared" ca="1" si="25"/>
        <v>0</v>
      </c>
      <c r="T33" s="12">
        <f t="shared" ca="1" si="25"/>
        <v>0</v>
      </c>
      <c r="U33" s="12">
        <f t="shared" ca="1" si="25"/>
        <v>0</v>
      </c>
      <c r="V33" s="12">
        <f t="shared" ca="1" si="25"/>
        <v>0</v>
      </c>
      <c r="W33" s="12">
        <f t="shared" ca="1" si="25"/>
        <v>0</v>
      </c>
      <c r="X33" s="12">
        <f t="shared" ca="1" si="25"/>
        <v>0</v>
      </c>
      <c r="Y33" s="12">
        <f t="shared" ca="1" si="25"/>
        <v>0</v>
      </c>
      <c r="Z33" s="12">
        <f t="shared" ca="1" si="25"/>
        <v>0</v>
      </c>
      <c r="AA33" s="12">
        <f t="shared" ca="1" si="25"/>
        <v>0</v>
      </c>
    </row>
    <row r="34" spans="1:27">
      <c r="A34" s="134" t="s">
        <v>107</v>
      </c>
      <c r="B34" s="133" t="s">
        <v>229</v>
      </c>
      <c r="C34" s="133" t="e">
        <f ca="1">支出内訳!C9</f>
        <v>#N/A</v>
      </c>
      <c r="D34" s="133" t="e">
        <f ca="1">支出内訳!D9</f>
        <v>#N/A</v>
      </c>
      <c r="E34" s="133" t="e">
        <f ca="1">支出内訳!E9</f>
        <v>#N/A</v>
      </c>
      <c r="F34" s="133" t="e">
        <f ca="1">支出内訳!F9</f>
        <v>#N/A</v>
      </c>
      <c r="G34" s="133" t="e">
        <f ca="1">支出内訳!G9</f>
        <v>#N/A</v>
      </c>
      <c r="H34" s="133" t="e">
        <f ca="1">支出内訳!H9</f>
        <v>#N/A</v>
      </c>
      <c r="I34" s="133" t="e">
        <f ca="1">支出内訳!I9</f>
        <v>#N/A</v>
      </c>
      <c r="J34" s="133" t="e">
        <f ca="1">支出内訳!J9</f>
        <v>#N/A</v>
      </c>
      <c r="K34" s="133" t="e">
        <f ca="1">支出内訳!K9</f>
        <v>#N/A</v>
      </c>
      <c r="L34" s="133" t="e">
        <f ca="1">支出内訳!L9</f>
        <v>#N/A</v>
      </c>
      <c r="M34" s="133" t="e">
        <f ca="1">支出内訳!M9</f>
        <v>#N/A</v>
      </c>
      <c r="N34" s="133" t="e">
        <f ca="1">支出内訳!N9</f>
        <v>#N/A</v>
      </c>
      <c r="O34" s="133" t="e">
        <f ca="1">支出内訳!O9</f>
        <v>#N/A</v>
      </c>
      <c r="P34" s="133" t="e">
        <f ca="1">支出内訳!P9</f>
        <v>#N/A</v>
      </c>
      <c r="Q34" s="133" t="e">
        <f ca="1">支出内訳!Q9</f>
        <v>#N/A</v>
      </c>
      <c r="R34" s="133" t="e">
        <f ca="1">支出内訳!R9</f>
        <v>#N/A</v>
      </c>
      <c r="S34" s="133" t="e">
        <f ca="1">支出内訳!S9</f>
        <v>#N/A</v>
      </c>
      <c r="T34" s="133" t="e">
        <f ca="1">支出内訳!T9</f>
        <v>#N/A</v>
      </c>
      <c r="U34" s="133" t="e">
        <f ca="1">支出内訳!U9</f>
        <v>#N/A</v>
      </c>
      <c r="V34" s="133" t="e">
        <f ca="1">支出内訳!V9</f>
        <v>#N/A</v>
      </c>
      <c r="W34" s="133" t="e">
        <f ca="1">支出内訳!W9</f>
        <v>#N/A</v>
      </c>
      <c r="X34" s="133" t="e">
        <f ca="1">支出内訳!X9</f>
        <v>#N/A</v>
      </c>
      <c r="Y34" s="133" t="e">
        <f ca="1">支出内訳!Y9</f>
        <v>#N/A</v>
      </c>
      <c r="Z34" s="133" t="e">
        <f ca="1">支出内訳!Z9</f>
        <v>#N/A</v>
      </c>
      <c r="AA34" s="133" t="e">
        <f ca="1">支出内訳!AA9</f>
        <v>#N/A</v>
      </c>
    </row>
    <row r="35" spans="1:27">
      <c r="A35" s="135"/>
      <c r="B35" s="53" t="s">
        <v>230</v>
      </c>
      <c r="C35" s="53" t="str">
        <f ca="1">支出内訳!C10</f>
        <v/>
      </c>
      <c r="D35" s="53" t="str">
        <f ca="1">支出内訳!D10</f>
        <v/>
      </c>
      <c r="E35" s="53" t="str">
        <f ca="1">支出内訳!E10</f>
        <v/>
      </c>
      <c r="F35" s="53" t="str">
        <f ca="1">支出内訳!F10</f>
        <v/>
      </c>
      <c r="G35" s="53" t="str">
        <f ca="1">支出内訳!G10</f>
        <v/>
      </c>
      <c r="H35" s="53" t="str">
        <f ca="1">支出内訳!H10</f>
        <v/>
      </c>
      <c r="I35" s="53" t="str">
        <f ca="1">支出内訳!I10</f>
        <v/>
      </c>
      <c r="J35" s="53" t="str">
        <f ca="1">支出内訳!J10</f>
        <v/>
      </c>
      <c r="K35" s="53" t="str">
        <f ca="1">支出内訳!K10</f>
        <v/>
      </c>
      <c r="L35" s="53" t="str">
        <f ca="1">支出内訳!L10</f>
        <v/>
      </c>
      <c r="M35" s="53" t="str">
        <f ca="1">支出内訳!M10</f>
        <v/>
      </c>
      <c r="N35" s="53" t="str">
        <f ca="1">支出内訳!N10</f>
        <v/>
      </c>
      <c r="O35" s="53" t="str">
        <f ca="1">支出内訳!O10</f>
        <v/>
      </c>
      <c r="P35" s="53" t="str">
        <f ca="1">支出内訳!P10</f>
        <v/>
      </c>
      <c r="Q35" s="53" t="str">
        <f ca="1">支出内訳!Q10</f>
        <v/>
      </c>
      <c r="R35" s="53" t="str">
        <f ca="1">支出内訳!R10</f>
        <v/>
      </c>
      <c r="S35" s="53" t="str">
        <f ca="1">支出内訳!S10</f>
        <v/>
      </c>
      <c r="T35" s="53" t="str">
        <f ca="1">支出内訳!T10</f>
        <v/>
      </c>
      <c r="U35" s="53" t="str">
        <f ca="1">支出内訳!U10</f>
        <v/>
      </c>
      <c r="V35" s="53" t="str">
        <f ca="1">支出内訳!V10</f>
        <v/>
      </c>
      <c r="W35" s="53" t="str">
        <f ca="1">支出内訳!W10</f>
        <v/>
      </c>
      <c r="X35" s="53" t="str">
        <f ca="1">支出内訳!X10</f>
        <v/>
      </c>
      <c r="Y35" s="53" t="str">
        <f ca="1">支出内訳!Y10</f>
        <v/>
      </c>
      <c r="Z35" s="53" t="str">
        <f ca="1">支出内訳!Z10</f>
        <v/>
      </c>
      <c r="AA35" s="53" t="str">
        <f ca="1">支出内訳!AA10</f>
        <v/>
      </c>
    </row>
    <row r="36" spans="1:27">
      <c r="A36" s="135"/>
      <c r="B36" s="53" t="s">
        <v>231</v>
      </c>
      <c r="C36" s="53">
        <f ca="1">支出内訳!C11</f>
        <v>0</v>
      </c>
      <c r="D36" s="53">
        <f ca="1">支出内訳!D11</f>
        <v>0</v>
      </c>
      <c r="E36" s="53">
        <f ca="1">支出内訳!E11</f>
        <v>0</v>
      </c>
      <c r="F36" s="53">
        <f ca="1">支出内訳!F11</f>
        <v>0</v>
      </c>
      <c r="G36" s="53">
        <f ca="1">支出内訳!G11</f>
        <v>0</v>
      </c>
      <c r="H36" s="53">
        <f ca="1">支出内訳!H11</f>
        <v>0</v>
      </c>
      <c r="I36" s="53">
        <f ca="1">支出内訳!I11</f>
        <v>0</v>
      </c>
      <c r="J36" s="53">
        <f ca="1">支出内訳!J11</f>
        <v>0</v>
      </c>
      <c r="K36" s="53">
        <f ca="1">支出内訳!K11</f>
        <v>0</v>
      </c>
      <c r="L36" s="53">
        <f ca="1">支出内訳!L11</f>
        <v>0</v>
      </c>
      <c r="M36" s="53">
        <f ca="1">支出内訳!M11</f>
        <v>0</v>
      </c>
      <c r="N36" s="53">
        <f ca="1">支出内訳!N11</f>
        <v>0</v>
      </c>
      <c r="O36" s="53">
        <f ca="1">支出内訳!O11</f>
        <v>0</v>
      </c>
      <c r="P36" s="53">
        <f ca="1">支出内訳!P11</f>
        <v>0</v>
      </c>
      <c r="Q36" s="53">
        <f ca="1">支出内訳!Q11</f>
        <v>0</v>
      </c>
      <c r="R36" s="53">
        <f ca="1">支出内訳!R11</f>
        <v>0</v>
      </c>
      <c r="S36" s="53">
        <f ca="1">支出内訳!S11</f>
        <v>0</v>
      </c>
      <c r="T36" s="53">
        <f ca="1">支出内訳!T11</f>
        <v>0</v>
      </c>
      <c r="U36" s="53">
        <f ca="1">支出内訳!U11</f>
        <v>0</v>
      </c>
      <c r="V36" s="53">
        <f ca="1">支出内訳!V11</f>
        <v>0</v>
      </c>
      <c r="W36" s="53">
        <f ca="1">支出内訳!W11</f>
        <v>0</v>
      </c>
      <c r="X36" s="53">
        <f ca="1">支出内訳!X11</f>
        <v>0</v>
      </c>
      <c r="Y36" s="53">
        <f ca="1">支出内訳!Y11</f>
        <v>0</v>
      </c>
      <c r="Z36" s="53">
        <f ca="1">支出内訳!Z11</f>
        <v>0</v>
      </c>
      <c r="AA36" s="53">
        <f ca="1">支出内訳!AA11</f>
        <v>0</v>
      </c>
    </row>
    <row r="37" spans="1:27">
      <c r="A37" s="135"/>
      <c r="B37" s="53" t="s">
        <v>232</v>
      </c>
      <c r="C37" s="53">
        <f>SUM(支出内訳!C12:C14)</f>
        <v>0</v>
      </c>
      <c r="D37" s="53">
        <f>SUM(支出内訳!D12:D14)</f>
        <v>0</v>
      </c>
      <c r="E37" s="53">
        <f>SUM(支出内訳!E12:E14)</f>
        <v>0</v>
      </c>
      <c r="F37" s="53">
        <f>SUM(支出内訳!F12:F14)</f>
        <v>0</v>
      </c>
      <c r="G37" s="53">
        <f>SUM(支出内訳!G12:G14)</f>
        <v>0</v>
      </c>
      <c r="H37" s="53">
        <f>SUM(支出内訳!H12:H14)</f>
        <v>0</v>
      </c>
      <c r="I37" s="53">
        <f>SUM(支出内訳!I12:I14)</f>
        <v>0</v>
      </c>
      <c r="J37" s="53">
        <f>SUM(支出内訳!J12:J14)</f>
        <v>0</v>
      </c>
      <c r="K37" s="53">
        <f>SUM(支出内訳!K12:K14)</f>
        <v>0</v>
      </c>
      <c r="L37" s="53">
        <f>SUM(支出内訳!L12:L14)</f>
        <v>0</v>
      </c>
      <c r="M37" s="53">
        <f>SUM(支出内訳!M12:M14)</f>
        <v>0</v>
      </c>
      <c r="N37" s="53">
        <f>SUM(支出内訳!N12:N14)</f>
        <v>0</v>
      </c>
      <c r="O37" s="53">
        <f>SUM(支出内訳!O12:O14)</f>
        <v>0</v>
      </c>
      <c r="P37" s="53">
        <f>SUM(支出内訳!P12:P14)</f>
        <v>0</v>
      </c>
      <c r="Q37" s="53">
        <f>SUM(支出内訳!Q12:Q14)</f>
        <v>0</v>
      </c>
      <c r="R37" s="53">
        <f>SUM(支出内訳!R12:R14)</f>
        <v>0</v>
      </c>
      <c r="S37" s="53">
        <f>SUM(支出内訳!S12:S14)</f>
        <v>0</v>
      </c>
      <c r="T37" s="53">
        <f>SUM(支出内訳!T12:T14)</f>
        <v>0</v>
      </c>
      <c r="U37" s="53">
        <f>SUM(支出内訳!U12:U14)</f>
        <v>0</v>
      </c>
      <c r="V37" s="53">
        <f>SUM(支出内訳!V12:V14)</f>
        <v>0</v>
      </c>
      <c r="W37" s="53">
        <f>SUM(支出内訳!W12:W14)</f>
        <v>0</v>
      </c>
      <c r="X37" s="53">
        <f>SUM(支出内訳!X12:X14)</f>
        <v>0</v>
      </c>
      <c r="Y37" s="53">
        <f>SUM(支出内訳!Y12:Y14)</f>
        <v>0</v>
      </c>
      <c r="Z37" s="53">
        <f>SUM(支出内訳!Z12:Z14)</f>
        <v>0</v>
      </c>
      <c r="AA37" s="53">
        <f>SUM(支出内訳!AA12:AA14)</f>
        <v>0</v>
      </c>
    </row>
    <row r="38" spans="1:27">
      <c r="A38" s="135"/>
      <c r="B38" s="53" t="s">
        <v>233</v>
      </c>
      <c r="C38" s="53">
        <f ca="1">SUM(支出内訳!C15:C19)</f>
        <v>0</v>
      </c>
      <c r="D38" s="53">
        <f ca="1">SUM(支出内訳!D15:D19)</f>
        <v>0</v>
      </c>
      <c r="E38" s="53">
        <f ca="1">SUM(支出内訳!E15:E19)</f>
        <v>0</v>
      </c>
      <c r="F38" s="53">
        <f ca="1">SUM(支出内訳!F15:F19)</f>
        <v>0</v>
      </c>
      <c r="G38" s="53">
        <f ca="1">SUM(支出内訳!G15:G19)</f>
        <v>0</v>
      </c>
      <c r="H38" s="53">
        <f ca="1">SUM(支出内訳!H15:H19)</f>
        <v>0</v>
      </c>
      <c r="I38" s="53">
        <f ca="1">SUM(支出内訳!I15:I19)</f>
        <v>0</v>
      </c>
      <c r="J38" s="53">
        <f ca="1">SUM(支出内訳!J15:J19)</f>
        <v>0</v>
      </c>
      <c r="K38" s="53">
        <f ca="1">SUM(支出内訳!K15:K19)</f>
        <v>0</v>
      </c>
      <c r="L38" s="53">
        <f ca="1">SUM(支出内訳!L15:L19)</f>
        <v>0</v>
      </c>
      <c r="M38" s="53">
        <f ca="1">SUM(支出内訳!M15:M19)</f>
        <v>0</v>
      </c>
      <c r="N38" s="53">
        <f ca="1">SUM(支出内訳!N15:N19)</f>
        <v>0</v>
      </c>
      <c r="O38" s="53">
        <f ca="1">SUM(支出内訳!O15:O19)</f>
        <v>0</v>
      </c>
      <c r="P38" s="53">
        <f ca="1">SUM(支出内訳!P15:P19)</f>
        <v>0</v>
      </c>
      <c r="Q38" s="53">
        <f ca="1">SUM(支出内訳!Q15:Q19)</f>
        <v>0</v>
      </c>
      <c r="R38" s="53">
        <f ca="1">SUM(支出内訳!R15:R19)</f>
        <v>0</v>
      </c>
      <c r="S38" s="53">
        <f ca="1">SUM(支出内訳!S15:S19)</f>
        <v>0</v>
      </c>
      <c r="T38" s="53">
        <f ca="1">SUM(支出内訳!T15:T19)</f>
        <v>0</v>
      </c>
      <c r="U38" s="53">
        <f ca="1">SUM(支出内訳!U15:U19)</f>
        <v>0</v>
      </c>
      <c r="V38" s="53">
        <f ca="1">SUM(支出内訳!V15:V19)</f>
        <v>0</v>
      </c>
      <c r="W38" s="53">
        <f ca="1">SUM(支出内訳!W15:W19)</f>
        <v>0</v>
      </c>
      <c r="X38" s="53">
        <f ca="1">SUM(支出内訳!X15:X19)</f>
        <v>0</v>
      </c>
      <c r="Y38" s="53">
        <f ca="1">SUM(支出内訳!Y15:Y19)</f>
        <v>0</v>
      </c>
      <c r="Z38" s="53">
        <f ca="1">SUM(支出内訳!Z15:Z19)</f>
        <v>0</v>
      </c>
      <c r="AA38" s="53">
        <f ca="1">SUM(支出内訳!AA15:AA19)</f>
        <v>0</v>
      </c>
    </row>
    <row r="39" spans="1:27">
      <c r="A39" s="135"/>
      <c r="B39" s="53" t="s">
        <v>234</v>
      </c>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row>
    <row r="40" spans="1:27">
      <c r="A40" s="135"/>
      <c r="B40" s="53" t="s">
        <v>235</v>
      </c>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row>
    <row r="41" spans="1:27">
      <c r="A41" s="135"/>
      <c r="B41" s="53" t="s">
        <v>236</v>
      </c>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row>
    <row r="42" spans="1:27">
      <c r="A42" s="135"/>
      <c r="B42" s="53" t="s">
        <v>237</v>
      </c>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row>
    <row r="43" spans="1:27">
      <c r="A43" s="135"/>
      <c r="B43" s="53" t="s">
        <v>238</v>
      </c>
      <c r="C43" s="144">
        <f>プロフィール!B63</f>
        <v>0</v>
      </c>
      <c r="D43" s="144">
        <f>C43</f>
        <v>0</v>
      </c>
      <c r="E43" s="144">
        <f t="shared" ref="E43:AA43" si="26">D43</f>
        <v>0</v>
      </c>
      <c r="F43" s="144">
        <f t="shared" si="26"/>
        <v>0</v>
      </c>
      <c r="G43" s="144">
        <f t="shared" si="26"/>
        <v>0</v>
      </c>
      <c r="H43" s="144">
        <f t="shared" si="26"/>
        <v>0</v>
      </c>
      <c r="I43" s="144">
        <f t="shared" si="26"/>
        <v>0</v>
      </c>
      <c r="J43" s="144">
        <f t="shared" si="26"/>
        <v>0</v>
      </c>
      <c r="K43" s="144">
        <f t="shared" si="26"/>
        <v>0</v>
      </c>
      <c r="L43" s="144">
        <f t="shared" si="26"/>
        <v>0</v>
      </c>
      <c r="M43" s="144">
        <f t="shared" si="26"/>
        <v>0</v>
      </c>
      <c r="N43" s="144">
        <f t="shared" si="26"/>
        <v>0</v>
      </c>
      <c r="O43" s="144">
        <f t="shared" si="26"/>
        <v>0</v>
      </c>
      <c r="P43" s="144">
        <f t="shared" si="26"/>
        <v>0</v>
      </c>
      <c r="Q43" s="144">
        <f t="shared" si="26"/>
        <v>0</v>
      </c>
      <c r="R43" s="144">
        <f t="shared" si="26"/>
        <v>0</v>
      </c>
      <c r="S43" s="144">
        <f t="shared" si="26"/>
        <v>0</v>
      </c>
      <c r="T43" s="144">
        <f t="shared" si="26"/>
        <v>0</v>
      </c>
      <c r="U43" s="144">
        <f t="shared" si="26"/>
        <v>0</v>
      </c>
      <c r="V43" s="144">
        <f t="shared" si="26"/>
        <v>0</v>
      </c>
      <c r="W43" s="144">
        <f t="shared" si="26"/>
        <v>0</v>
      </c>
      <c r="X43" s="144">
        <f t="shared" si="26"/>
        <v>0</v>
      </c>
      <c r="Y43" s="144">
        <f t="shared" si="26"/>
        <v>0</v>
      </c>
      <c r="Z43" s="144">
        <f t="shared" si="26"/>
        <v>0</v>
      </c>
      <c r="AA43" s="144">
        <f t="shared" si="26"/>
        <v>0</v>
      </c>
    </row>
    <row r="44" spans="1:27">
      <c r="A44" s="135"/>
      <c r="B44" s="53" t="s">
        <v>239</v>
      </c>
      <c r="C44" s="144">
        <f>プロフィール!B64</f>
        <v>0</v>
      </c>
      <c r="D44" s="144">
        <f>C44</f>
        <v>0</v>
      </c>
      <c r="E44" s="144">
        <f t="shared" ref="E44:AA44" si="27">D44</f>
        <v>0</v>
      </c>
      <c r="F44" s="144">
        <f t="shared" si="27"/>
        <v>0</v>
      </c>
      <c r="G44" s="144">
        <f t="shared" si="27"/>
        <v>0</v>
      </c>
      <c r="H44" s="144">
        <f t="shared" si="27"/>
        <v>0</v>
      </c>
      <c r="I44" s="144">
        <f t="shared" si="27"/>
        <v>0</v>
      </c>
      <c r="J44" s="144">
        <f t="shared" si="27"/>
        <v>0</v>
      </c>
      <c r="K44" s="144">
        <f t="shared" si="27"/>
        <v>0</v>
      </c>
      <c r="L44" s="144">
        <f t="shared" si="27"/>
        <v>0</v>
      </c>
      <c r="M44" s="144">
        <f t="shared" si="27"/>
        <v>0</v>
      </c>
      <c r="N44" s="144">
        <f t="shared" si="27"/>
        <v>0</v>
      </c>
      <c r="O44" s="144">
        <f t="shared" si="27"/>
        <v>0</v>
      </c>
      <c r="P44" s="144">
        <f t="shared" si="27"/>
        <v>0</v>
      </c>
      <c r="Q44" s="144">
        <f t="shared" si="27"/>
        <v>0</v>
      </c>
      <c r="R44" s="144">
        <f t="shared" si="27"/>
        <v>0</v>
      </c>
      <c r="S44" s="144">
        <f t="shared" si="27"/>
        <v>0</v>
      </c>
      <c r="T44" s="144">
        <f t="shared" si="27"/>
        <v>0</v>
      </c>
      <c r="U44" s="144">
        <f t="shared" si="27"/>
        <v>0</v>
      </c>
      <c r="V44" s="144">
        <f t="shared" si="27"/>
        <v>0</v>
      </c>
      <c r="W44" s="144">
        <f t="shared" si="27"/>
        <v>0</v>
      </c>
      <c r="X44" s="144">
        <f t="shared" si="27"/>
        <v>0</v>
      </c>
      <c r="Y44" s="144">
        <f t="shared" si="27"/>
        <v>0</v>
      </c>
      <c r="Z44" s="144">
        <f t="shared" si="27"/>
        <v>0</v>
      </c>
      <c r="AA44" s="144">
        <f t="shared" si="27"/>
        <v>0</v>
      </c>
    </row>
    <row r="45" spans="1:27">
      <c r="A45" s="136"/>
      <c r="B45" s="54" t="s">
        <v>240</v>
      </c>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row>
    <row r="46" spans="1:27" ht="17.25" customHeight="1">
      <c r="A46" s="201" t="s">
        <v>111</v>
      </c>
      <c r="B46" s="133" t="s">
        <v>241</v>
      </c>
      <c r="C46" s="150">
        <v>0</v>
      </c>
      <c r="D46" s="150">
        <f t="shared" ref="D46:AA46" si="28">IF(D4&lt;60,C46,0)</f>
        <v>0</v>
      </c>
      <c r="E46" s="150">
        <f t="shared" si="28"/>
        <v>0</v>
      </c>
      <c r="F46" s="150">
        <f t="shared" si="28"/>
        <v>0</v>
      </c>
      <c r="G46" s="150">
        <f t="shared" si="28"/>
        <v>0</v>
      </c>
      <c r="H46" s="150">
        <f t="shared" si="28"/>
        <v>0</v>
      </c>
      <c r="I46" s="150">
        <f t="shared" si="28"/>
        <v>0</v>
      </c>
      <c r="J46" s="150">
        <f t="shared" si="28"/>
        <v>0</v>
      </c>
      <c r="K46" s="150">
        <f t="shared" si="28"/>
        <v>0</v>
      </c>
      <c r="L46" s="150">
        <f t="shared" si="28"/>
        <v>0</v>
      </c>
      <c r="M46" s="150">
        <f t="shared" si="28"/>
        <v>0</v>
      </c>
      <c r="N46" s="150">
        <f t="shared" si="28"/>
        <v>0</v>
      </c>
      <c r="O46" s="150">
        <f t="shared" si="28"/>
        <v>0</v>
      </c>
      <c r="P46" s="150">
        <f t="shared" si="28"/>
        <v>0</v>
      </c>
      <c r="Q46" s="150">
        <f t="shared" si="28"/>
        <v>0</v>
      </c>
      <c r="R46" s="150">
        <f t="shared" si="28"/>
        <v>0</v>
      </c>
      <c r="S46" s="150">
        <f t="shared" si="28"/>
        <v>0</v>
      </c>
      <c r="T46" s="150">
        <f t="shared" si="28"/>
        <v>0</v>
      </c>
      <c r="U46" s="150">
        <f t="shared" si="28"/>
        <v>0</v>
      </c>
      <c r="V46" s="150">
        <f t="shared" si="28"/>
        <v>0</v>
      </c>
      <c r="W46" s="150">
        <f t="shared" si="28"/>
        <v>0</v>
      </c>
      <c r="X46" s="150">
        <f t="shared" si="28"/>
        <v>0</v>
      </c>
      <c r="Y46" s="150">
        <f t="shared" si="28"/>
        <v>0</v>
      </c>
      <c r="Z46" s="150">
        <f t="shared" si="28"/>
        <v>0</v>
      </c>
      <c r="AA46" s="150">
        <f t="shared" si="28"/>
        <v>0</v>
      </c>
    </row>
    <row r="47" spans="1:27" ht="17.25" customHeight="1">
      <c r="A47" s="202"/>
      <c r="B47" s="53" t="s">
        <v>119</v>
      </c>
      <c r="C47" s="53">
        <f ca="1">収入内訳!D40</f>
        <v>0</v>
      </c>
      <c r="D47" s="53">
        <f ca="1">収入内訳!E40</f>
        <v>0</v>
      </c>
      <c r="E47" s="53">
        <f ca="1">収入内訳!F40</f>
        <v>0</v>
      </c>
      <c r="F47" s="53">
        <f ca="1">収入内訳!G40</f>
        <v>0</v>
      </c>
      <c r="G47" s="53">
        <f ca="1">収入内訳!H40</f>
        <v>0</v>
      </c>
      <c r="H47" s="53">
        <f ca="1">収入内訳!I40</f>
        <v>0</v>
      </c>
      <c r="I47" s="53">
        <f ca="1">収入内訳!J40</f>
        <v>0</v>
      </c>
      <c r="J47" s="53">
        <f ca="1">収入内訳!K40</f>
        <v>0</v>
      </c>
      <c r="K47" s="53">
        <f ca="1">収入内訳!L40</f>
        <v>0</v>
      </c>
      <c r="L47" s="53">
        <f ca="1">収入内訳!M40</f>
        <v>0</v>
      </c>
      <c r="M47" s="53">
        <f ca="1">収入内訳!N40</f>
        <v>0</v>
      </c>
      <c r="N47" s="53">
        <f ca="1">収入内訳!O40</f>
        <v>0</v>
      </c>
      <c r="O47" s="53">
        <f ca="1">収入内訳!P40</f>
        <v>0</v>
      </c>
      <c r="P47" s="53">
        <f ca="1">収入内訳!Q40</f>
        <v>0</v>
      </c>
      <c r="Q47" s="53">
        <f ca="1">収入内訳!R40</f>
        <v>0</v>
      </c>
      <c r="R47" s="53">
        <f ca="1">収入内訳!S40</f>
        <v>0</v>
      </c>
      <c r="S47" s="53">
        <f ca="1">収入内訳!T40</f>
        <v>0</v>
      </c>
      <c r="T47" s="53">
        <f ca="1">収入内訳!U40</f>
        <v>0</v>
      </c>
      <c r="U47" s="53">
        <f ca="1">収入内訳!V40</f>
        <v>0</v>
      </c>
      <c r="V47" s="53">
        <f ca="1">収入内訳!W40</f>
        <v>0</v>
      </c>
      <c r="W47" s="53">
        <f ca="1">収入内訳!X40</f>
        <v>0</v>
      </c>
      <c r="X47" s="53">
        <f ca="1">収入内訳!Y40</f>
        <v>0</v>
      </c>
      <c r="Y47" s="53">
        <f ca="1">収入内訳!Z40</f>
        <v>0</v>
      </c>
      <c r="Z47" s="53">
        <f ca="1">収入内訳!AA40</f>
        <v>0</v>
      </c>
      <c r="AA47" s="53">
        <f ca="1">収入内訳!AB40</f>
        <v>0</v>
      </c>
    </row>
    <row r="48" spans="1:27" ht="17.25" customHeight="1">
      <c r="A48" s="202"/>
      <c r="B48" s="53" t="s">
        <v>120</v>
      </c>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row>
    <row r="49" spans="1:27" ht="17.25" customHeight="1">
      <c r="A49" s="203"/>
      <c r="B49" s="54" t="s">
        <v>242</v>
      </c>
      <c r="C49" s="146">
        <v>0</v>
      </c>
      <c r="D49" s="146">
        <f t="shared" ref="D49:AA49" si="29">IF(D4&lt;60,C49,0)</f>
        <v>0</v>
      </c>
      <c r="E49" s="146">
        <f t="shared" si="29"/>
        <v>0</v>
      </c>
      <c r="F49" s="146">
        <f t="shared" si="29"/>
        <v>0</v>
      </c>
      <c r="G49" s="146">
        <f t="shared" si="29"/>
        <v>0</v>
      </c>
      <c r="H49" s="146">
        <f t="shared" si="29"/>
        <v>0</v>
      </c>
      <c r="I49" s="146">
        <f t="shared" si="29"/>
        <v>0</v>
      </c>
      <c r="J49" s="146">
        <f t="shared" si="29"/>
        <v>0</v>
      </c>
      <c r="K49" s="146">
        <f t="shared" si="29"/>
        <v>0</v>
      </c>
      <c r="L49" s="146">
        <f t="shared" si="29"/>
        <v>0</v>
      </c>
      <c r="M49" s="146">
        <f t="shared" si="29"/>
        <v>0</v>
      </c>
      <c r="N49" s="146">
        <f t="shared" si="29"/>
        <v>0</v>
      </c>
      <c r="O49" s="146">
        <f t="shared" si="29"/>
        <v>0</v>
      </c>
      <c r="P49" s="146">
        <f t="shared" si="29"/>
        <v>0</v>
      </c>
      <c r="Q49" s="146">
        <f t="shared" si="29"/>
        <v>0</v>
      </c>
      <c r="R49" s="146">
        <f t="shared" si="29"/>
        <v>0</v>
      </c>
      <c r="S49" s="146">
        <f t="shared" si="29"/>
        <v>0</v>
      </c>
      <c r="T49" s="146">
        <f t="shared" si="29"/>
        <v>0</v>
      </c>
      <c r="U49" s="146">
        <f t="shared" si="29"/>
        <v>0</v>
      </c>
      <c r="V49" s="146">
        <f t="shared" si="29"/>
        <v>0</v>
      </c>
      <c r="W49" s="146">
        <f t="shared" si="29"/>
        <v>0</v>
      </c>
      <c r="X49" s="146">
        <f t="shared" si="29"/>
        <v>0</v>
      </c>
      <c r="Y49" s="146">
        <f t="shared" si="29"/>
        <v>0</v>
      </c>
      <c r="Z49" s="146">
        <f t="shared" si="29"/>
        <v>0</v>
      </c>
      <c r="AA49" s="146">
        <f t="shared" si="29"/>
        <v>0</v>
      </c>
    </row>
    <row r="50" spans="1:27">
      <c r="A50" s="199" t="s">
        <v>243</v>
      </c>
      <c r="B50" s="200"/>
      <c r="C50" s="137" t="e">
        <f ca="1">SUM(C34:C45)+C46+C49</f>
        <v>#N/A</v>
      </c>
      <c r="D50" s="137" t="e">
        <f t="shared" ref="D50:AA50" ca="1" si="30">SUM(D34:D45)+D46+D49</f>
        <v>#N/A</v>
      </c>
      <c r="E50" s="137" t="e">
        <f t="shared" ca="1" si="30"/>
        <v>#N/A</v>
      </c>
      <c r="F50" s="137" t="e">
        <f t="shared" ca="1" si="30"/>
        <v>#N/A</v>
      </c>
      <c r="G50" s="137" t="e">
        <f t="shared" ca="1" si="30"/>
        <v>#N/A</v>
      </c>
      <c r="H50" s="137" t="e">
        <f t="shared" ca="1" si="30"/>
        <v>#N/A</v>
      </c>
      <c r="I50" s="137" t="e">
        <f t="shared" ca="1" si="30"/>
        <v>#N/A</v>
      </c>
      <c r="J50" s="137" t="e">
        <f t="shared" ca="1" si="30"/>
        <v>#N/A</v>
      </c>
      <c r="K50" s="137" t="e">
        <f t="shared" ca="1" si="30"/>
        <v>#N/A</v>
      </c>
      <c r="L50" s="137" t="e">
        <f t="shared" ca="1" si="30"/>
        <v>#N/A</v>
      </c>
      <c r="M50" s="137" t="e">
        <f t="shared" ca="1" si="30"/>
        <v>#N/A</v>
      </c>
      <c r="N50" s="137" t="e">
        <f t="shared" ca="1" si="30"/>
        <v>#N/A</v>
      </c>
      <c r="O50" s="137" t="e">
        <f t="shared" ca="1" si="30"/>
        <v>#N/A</v>
      </c>
      <c r="P50" s="137" t="e">
        <f t="shared" ca="1" si="30"/>
        <v>#N/A</v>
      </c>
      <c r="Q50" s="137" t="e">
        <f t="shared" ca="1" si="30"/>
        <v>#N/A</v>
      </c>
      <c r="R50" s="137" t="e">
        <f t="shared" ca="1" si="30"/>
        <v>#N/A</v>
      </c>
      <c r="S50" s="137" t="e">
        <f t="shared" ca="1" si="30"/>
        <v>#N/A</v>
      </c>
      <c r="T50" s="137" t="e">
        <f t="shared" ca="1" si="30"/>
        <v>#N/A</v>
      </c>
      <c r="U50" s="137" t="e">
        <f t="shared" ca="1" si="30"/>
        <v>#N/A</v>
      </c>
      <c r="V50" s="137" t="e">
        <f t="shared" ca="1" si="30"/>
        <v>#N/A</v>
      </c>
      <c r="W50" s="137" t="e">
        <f t="shared" ca="1" si="30"/>
        <v>#N/A</v>
      </c>
      <c r="X50" s="137" t="e">
        <f t="shared" ca="1" si="30"/>
        <v>#N/A</v>
      </c>
      <c r="Y50" s="137" t="e">
        <f t="shared" ca="1" si="30"/>
        <v>#N/A</v>
      </c>
      <c r="Z50" s="137" t="e">
        <f t="shared" ca="1" si="30"/>
        <v>#N/A</v>
      </c>
      <c r="AA50" s="137" t="e">
        <f t="shared" ca="1" si="30"/>
        <v>#N/A</v>
      </c>
    </row>
    <row r="51" spans="1:27" ht="30.75" customHeight="1">
      <c r="A51" s="204" t="s">
        <v>244</v>
      </c>
      <c r="B51" s="204"/>
      <c r="C51" s="138" t="e">
        <f ca="1">C33-C50</f>
        <v>#N/A</v>
      </c>
      <c r="D51" s="138" t="e">
        <f t="shared" ref="D51:AA51" ca="1" si="31">D33-D50</f>
        <v>#N/A</v>
      </c>
      <c r="E51" s="138" t="e">
        <f t="shared" ca="1" si="31"/>
        <v>#N/A</v>
      </c>
      <c r="F51" s="138" t="e">
        <f t="shared" ca="1" si="31"/>
        <v>#N/A</v>
      </c>
      <c r="G51" s="138" t="e">
        <f t="shared" ca="1" si="31"/>
        <v>#N/A</v>
      </c>
      <c r="H51" s="138" t="e">
        <f t="shared" ca="1" si="31"/>
        <v>#N/A</v>
      </c>
      <c r="I51" s="138" t="e">
        <f t="shared" ca="1" si="31"/>
        <v>#N/A</v>
      </c>
      <c r="J51" s="138" t="e">
        <f t="shared" ca="1" si="31"/>
        <v>#N/A</v>
      </c>
      <c r="K51" s="138" t="e">
        <f t="shared" ca="1" si="31"/>
        <v>#N/A</v>
      </c>
      <c r="L51" s="138" t="e">
        <f t="shared" ca="1" si="31"/>
        <v>#N/A</v>
      </c>
      <c r="M51" s="138" t="e">
        <f t="shared" ca="1" si="31"/>
        <v>#N/A</v>
      </c>
      <c r="N51" s="138" t="e">
        <f t="shared" ca="1" si="31"/>
        <v>#N/A</v>
      </c>
      <c r="O51" s="138" t="e">
        <f t="shared" ca="1" si="31"/>
        <v>#N/A</v>
      </c>
      <c r="P51" s="138" t="e">
        <f t="shared" ca="1" si="31"/>
        <v>#N/A</v>
      </c>
      <c r="Q51" s="138" t="e">
        <f t="shared" ca="1" si="31"/>
        <v>#N/A</v>
      </c>
      <c r="R51" s="138" t="e">
        <f t="shared" ca="1" si="31"/>
        <v>#N/A</v>
      </c>
      <c r="S51" s="138" t="e">
        <f t="shared" ca="1" si="31"/>
        <v>#N/A</v>
      </c>
      <c r="T51" s="138" t="e">
        <f t="shared" ca="1" si="31"/>
        <v>#N/A</v>
      </c>
      <c r="U51" s="138" t="e">
        <f t="shared" ca="1" si="31"/>
        <v>#N/A</v>
      </c>
      <c r="V51" s="138" t="e">
        <f t="shared" ca="1" si="31"/>
        <v>#N/A</v>
      </c>
      <c r="W51" s="138" t="e">
        <f t="shared" ca="1" si="31"/>
        <v>#N/A</v>
      </c>
      <c r="X51" s="138" t="e">
        <f t="shared" ca="1" si="31"/>
        <v>#N/A</v>
      </c>
      <c r="Y51" s="138" t="e">
        <f t="shared" ca="1" si="31"/>
        <v>#N/A</v>
      </c>
      <c r="Z51" s="138" t="e">
        <f t="shared" ca="1" si="31"/>
        <v>#N/A</v>
      </c>
      <c r="AA51" s="138" t="e">
        <f t="shared" ca="1" si="31"/>
        <v>#N/A</v>
      </c>
    </row>
    <row r="52" spans="1:27" ht="30" customHeight="1">
      <c r="A52" s="205" t="s">
        <v>245</v>
      </c>
      <c r="B52" s="205"/>
      <c r="C52" s="139" t="e">
        <f ca="1">プロフィール!B59+C51</f>
        <v>#N/A</v>
      </c>
      <c r="D52" s="139" t="e">
        <f ca="1">C52+D51</f>
        <v>#N/A</v>
      </c>
      <c r="E52" s="139" t="e">
        <f t="shared" ref="E52:AA52" ca="1" si="32">D52+E51</f>
        <v>#N/A</v>
      </c>
      <c r="F52" s="139" t="e">
        <f t="shared" ca="1" si="32"/>
        <v>#N/A</v>
      </c>
      <c r="G52" s="139" t="e">
        <f t="shared" ca="1" si="32"/>
        <v>#N/A</v>
      </c>
      <c r="H52" s="139" t="e">
        <f t="shared" ca="1" si="32"/>
        <v>#N/A</v>
      </c>
      <c r="I52" s="139" t="e">
        <f t="shared" ca="1" si="32"/>
        <v>#N/A</v>
      </c>
      <c r="J52" s="139" t="e">
        <f t="shared" ca="1" si="32"/>
        <v>#N/A</v>
      </c>
      <c r="K52" s="139" t="e">
        <f t="shared" ca="1" si="32"/>
        <v>#N/A</v>
      </c>
      <c r="L52" s="139" t="e">
        <f t="shared" ca="1" si="32"/>
        <v>#N/A</v>
      </c>
      <c r="M52" s="139" t="e">
        <f t="shared" ca="1" si="32"/>
        <v>#N/A</v>
      </c>
      <c r="N52" s="139" t="e">
        <f t="shared" ca="1" si="32"/>
        <v>#N/A</v>
      </c>
      <c r="O52" s="139" t="e">
        <f t="shared" ca="1" si="32"/>
        <v>#N/A</v>
      </c>
      <c r="P52" s="139" t="e">
        <f t="shared" ca="1" si="32"/>
        <v>#N/A</v>
      </c>
      <c r="Q52" s="139" t="e">
        <f t="shared" ca="1" si="32"/>
        <v>#N/A</v>
      </c>
      <c r="R52" s="139" t="e">
        <f t="shared" ca="1" si="32"/>
        <v>#N/A</v>
      </c>
      <c r="S52" s="139" t="e">
        <f t="shared" ca="1" si="32"/>
        <v>#N/A</v>
      </c>
      <c r="T52" s="139" t="e">
        <f t="shared" ca="1" si="32"/>
        <v>#N/A</v>
      </c>
      <c r="U52" s="139" t="e">
        <f t="shared" ca="1" si="32"/>
        <v>#N/A</v>
      </c>
      <c r="V52" s="139" t="e">
        <f t="shared" ca="1" si="32"/>
        <v>#N/A</v>
      </c>
      <c r="W52" s="139" t="e">
        <f t="shared" ca="1" si="32"/>
        <v>#N/A</v>
      </c>
      <c r="X52" s="139" t="e">
        <f t="shared" ca="1" si="32"/>
        <v>#N/A</v>
      </c>
      <c r="Y52" s="139" t="e">
        <f t="shared" ca="1" si="32"/>
        <v>#N/A</v>
      </c>
      <c r="Z52" s="139" t="e">
        <f t="shared" ca="1" si="32"/>
        <v>#N/A</v>
      </c>
      <c r="AA52" s="139" t="e">
        <f t="shared" ca="1" si="32"/>
        <v>#N/A</v>
      </c>
    </row>
    <row r="53" spans="1:27" ht="28.5" customHeight="1">
      <c r="A53" s="206" t="s">
        <v>112</v>
      </c>
      <c r="B53" s="140" t="s">
        <v>246</v>
      </c>
      <c r="C53" s="138">
        <f ca="1">プロフィール!B60-C47-C48</f>
        <v>0</v>
      </c>
      <c r="D53" s="138">
        <f ca="1">C53+D46-D47-D48</f>
        <v>0</v>
      </c>
      <c r="E53" s="138">
        <f t="shared" ref="E53:AA53" ca="1" si="33">D53+E46-E47-E48</f>
        <v>0</v>
      </c>
      <c r="F53" s="138">
        <f t="shared" ca="1" si="33"/>
        <v>0</v>
      </c>
      <c r="G53" s="138">
        <f t="shared" ca="1" si="33"/>
        <v>0</v>
      </c>
      <c r="H53" s="138">
        <f t="shared" ca="1" si="33"/>
        <v>0</v>
      </c>
      <c r="I53" s="138">
        <f t="shared" ca="1" si="33"/>
        <v>0</v>
      </c>
      <c r="J53" s="138">
        <f t="shared" ca="1" si="33"/>
        <v>0</v>
      </c>
      <c r="K53" s="138">
        <f t="shared" ca="1" si="33"/>
        <v>0</v>
      </c>
      <c r="L53" s="138">
        <f t="shared" ca="1" si="33"/>
        <v>0</v>
      </c>
      <c r="M53" s="138">
        <f t="shared" ca="1" si="33"/>
        <v>0</v>
      </c>
      <c r="N53" s="138">
        <f t="shared" ca="1" si="33"/>
        <v>0</v>
      </c>
      <c r="O53" s="138">
        <f t="shared" ca="1" si="33"/>
        <v>0</v>
      </c>
      <c r="P53" s="138">
        <f t="shared" ca="1" si="33"/>
        <v>0</v>
      </c>
      <c r="Q53" s="138">
        <f t="shared" ca="1" si="33"/>
        <v>0</v>
      </c>
      <c r="R53" s="138">
        <f t="shared" ca="1" si="33"/>
        <v>0</v>
      </c>
      <c r="S53" s="138">
        <f t="shared" ca="1" si="33"/>
        <v>0</v>
      </c>
      <c r="T53" s="138">
        <f t="shared" ca="1" si="33"/>
        <v>0</v>
      </c>
      <c r="U53" s="138">
        <f t="shared" ca="1" si="33"/>
        <v>0</v>
      </c>
      <c r="V53" s="138">
        <f t="shared" ca="1" si="33"/>
        <v>0</v>
      </c>
      <c r="W53" s="138">
        <f t="shared" ca="1" si="33"/>
        <v>0</v>
      </c>
      <c r="X53" s="138">
        <f t="shared" ca="1" si="33"/>
        <v>0</v>
      </c>
      <c r="Y53" s="138">
        <f t="shared" ca="1" si="33"/>
        <v>0</v>
      </c>
      <c r="Z53" s="138">
        <f t="shared" ca="1" si="33"/>
        <v>0</v>
      </c>
      <c r="AA53" s="138">
        <f t="shared" ca="1" si="33"/>
        <v>0</v>
      </c>
    </row>
    <row r="54" spans="1:27" ht="27.75" customHeight="1">
      <c r="A54" s="207"/>
      <c r="B54" s="141" t="s">
        <v>247</v>
      </c>
      <c r="C54" s="139">
        <f>プロフィール!B61</f>
        <v>0</v>
      </c>
      <c r="D54" s="139">
        <f t="shared" ref="D54:AA54" si="34">IF(D4&lt;60,C54+D49,0)</f>
        <v>0</v>
      </c>
      <c r="E54" s="139">
        <f t="shared" si="34"/>
        <v>0</v>
      </c>
      <c r="F54" s="139">
        <f t="shared" si="34"/>
        <v>0</v>
      </c>
      <c r="G54" s="139">
        <f t="shared" si="34"/>
        <v>0</v>
      </c>
      <c r="H54" s="139">
        <f t="shared" si="34"/>
        <v>0</v>
      </c>
      <c r="I54" s="139">
        <f t="shared" si="34"/>
        <v>0</v>
      </c>
      <c r="J54" s="139">
        <f t="shared" si="34"/>
        <v>0</v>
      </c>
      <c r="K54" s="139">
        <f t="shared" si="34"/>
        <v>0</v>
      </c>
      <c r="L54" s="139">
        <f t="shared" si="34"/>
        <v>0</v>
      </c>
      <c r="M54" s="139">
        <f t="shared" si="34"/>
        <v>0</v>
      </c>
      <c r="N54" s="139">
        <f t="shared" si="34"/>
        <v>0</v>
      </c>
      <c r="O54" s="139">
        <f t="shared" si="34"/>
        <v>0</v>
      </c>
      <c r="P54" s="139">
        <f t="shared" si="34"/>
        <v>0</v>
      </c>
      <c r="Q54" s="139">
        <f t="shared" si="34"/>
        <v>0</v>
      </c>
      <c r="R54" s="139">
        <f t="shared" si="34"/>
        <v>0</v>
      </c>
      <c r="S54" s="139">
        <f t="shared" si="34"/>
        <v>0</v>
      </c>
      <c r="T54" s="139">
        <f t="shared" si="34"/>
        <v>0</v>
      </c>
      <c r="U54" s="139">
        <f t="shared" si="34"/>
        <v>0</v>
      </c>
      <c r="V54" s="139">
        <f t="shared" si="34"/>
        <v>0</v>
      </c>
      <c r="W54" s="139">
        <f t="shared" si="34"/>
        <v>0</v>
      </c>
      <c r="X54" s="139">
        <f t="shared" si="34"/>
        <v>0</v>
      </c>
      <c r="Y54" s="139">
        <f t="shared" si="34"/>
        <v>0</v>
      </c>
      <c r="Z54" s="139">
        <f t="shared" si="34"/>
        <v>0</v>
      </c>
      <c r="AA54" s="139">
        <f t="shared" si="34"/>
        <v>0</v>
      </c>
    </row>
    <row r="55" spans="1:27" hidden="1">
      <c r="C55" t="e">
        <f ca="1">SUM(C52:C54)</f>
        <v>#N/A</v>
      </c>
      <c r="D55" t="e">
        <f t="shared" ref="D55:AA55" ca="1" si="35">SUM(D52:D54)</f>
        <v>#N/A</v>
      </c>
      <c r="E55" t="e">
        <f t="shared" ca="1" si="35"/>
        <v>#N/A</v>
      </c>
      <c r="F55" t="e">
        <f t="shared" ca="1" si="35"/>
        <v>#N/A</v>
      </c>
      <c r="G55" t="e">
        <f t="shared" ca="1" si="35"/>
        <v>#N/A</v>
      </c>
      <c r="H55" t="e">
        <f t="shared" ca="1" si="35"/>
        <v>#N/A</v>
      </c>
      <c r="I55" t="e">
        <f t="shared" ca="1" si="35"/>
        <v>#N/A</v>
      </c>
      <c r="J55" t="e">
        <f t="shared" ca="1" si="35"/>
        <v>#N/A</v>
      </c>
      <c r="K55" t="e">
        <f t="shared" ca="1" si="35"/>
        <v>#N/A</v>
      </c>
      <c r="L55" t="e">
        <f t="shared" ca="1" si="35"/>
        <v>#N/A</v>
      </c>
      <c r="M55" t="e">
        <f t="shared" ca="1" si="35"/>
        <v>#N/A</v>
      </c>
      <c r="N55" t="e">
        <f t="shared" ca="1" si="35"/>
        <v>#N/A</v>
      </c>
      <c r="O55" t="e">
        <f t="shared" ca="1" si="35"/>
        <v>#N/A</v>
      </c>
      <c r="P55" t="e">
        <f t="shared" ca="1" si="35"/>
        <v>#N/A</v>
      </c>
      <c r="Q55" t="e">
        <f t="shared" ca="1" si="35"/>
        <v>#N/A</v>
      </c>
      <c r="R55" t="e">
        <f t="shared" ca="1" si="35"/>
        <v>#N/A</v>
      </c>
      <c r="S55" t="e">
        <f t="shared" ca="1" si="35"/>
        <v>#N/A</v>
      </c>
      <c r="T55" t="e">
        <f t="shared" ca="1" si="35"/>
        <v>#N/A</v>
      </c>
      <c r="U55" t="e">
        <f t="shared" ca="1" si="35"/>
        <v>#N/A</v>
      </c>
      <c r="V55" t="e">
        <f t="shared" ca="1" si="35"/>
        <v>#N/A</v>
      </c>
      <c r="W55" t="e">
        <f t="shared" ca="1" si="35"/>
        <v>#N/A</v>
      </c>
      <c r="X55" t="e">
        <f t="shared" ca="1" si="35"/>
        <v>#N/A</v>
      </c>
      <c r="Y55" t="e">
        <f t="shared" ca="1" si="35"/>
        <v>#N/A</v>
      </c>
      <c r="Z55" t="e">
        <f t="shared" ca="1" si="35"/>
        <v>#N/A</v>
      </c>
      <c r="AA55" t="e">
        <f t="shared" ca="1" si="35"/>
        <v>#N/A</v>
      </c>
    </row>
    <row r="56" spans="1:27">
      <c r="A56" s="198" t="e">
        <f ca="1">IF(MIN(C55:AA55)&lt;0,"　※　累計収支・貯蓄残高がマイナスです","")</f>
        <v>#N/A</v>
      </c>
      <c r="B56" s="198"/>
      <c r="C56" s="187" t="str">
        <f ca="1">IFERROR(IF(C55&lt;0,"※",""),"")</f>
        <v/>
      </c>
      <c r="D56" s="187" t="str">
        <f t="shared" ref="D56:AA56" ca="1" si="36">IFERROR(IF(D55&lt;0,"※",""),"")</f>
        <v/>
      </c>
      <c r="E56" s="187" t="str">
        <f t="shared" ca="1" si="36"/>
        <v/>
      </c>
      <c r="F56" s="187" t="str">
        <f t="shared" ca="1" si="36"/>
        <v/>
      </c>
      <c r="G56" s="187" t="str">
        <f t="shared" ca="1" si="36"/>
        <v/>
      </c>
      <c r="H56" s="187" t="str">
        <f t="shared" ca="1" si="36"/>
        <v/>
      </c>
      <c r="I56" s="187" t="str">
        <f t="shared" ca="1" si="36"/>
        <v/>
      </c>
      <c r="J56" s="187" t="str">
        <f t="shared" ca="1" si="36"/>
        <v/>
      </c>
      <c r="K56" s="187" t="str">
        <f t="shared" ca="1" si="36"/>
        <v/>
      </c>
      <c r="L56" s="187" t="str">
        <f t="shared" ca="1" si="36"/>
        <v/>
      </c>
      <c r="M56" s="187" t="str">
        <f t="shared" ca="1" si="36"/>
        <v/>
      </c>
      <c r="N56" s="187" t="str">
        <f t="shared" ca="1" si="36"/>
        <v/>
      </c>
      <c r="O56" s="187" t="str">
        <f t="shared" ca="1" si="36"/>
        <v/>
      </c>
      <c r="P56" s="187" t="str">
        <f t="shared" ca="1" si="36"/>
        <v/>
      </c>
      <c r="Q56" s="187" t="str">
        <f t="shared" ca="1" si="36"/>
        <v/>
      </c>
      <c r="R56" s="187" t="str">
        <f t="shared" ca="1" si="36"/>
        <v/>
      </c>
      <c r="S56" s="187" t="str">
        <f t="shared" ca="1" si="36"/>
        <v/>
      </c>
      <c r="T56" s="187" t="str">
        <f t="shared" ca="1" si="36"/>
        <v/>
      </c>
      <c r="U56" s="187" t="str">
        <f t="shared" ca="1" si="36"/>
        <v/>
      </c>
      <c r="V56" s="187" t="str">
        <f t="shared" ca="1" si="36"/>
        <v/>
      </c>
      <c r="W56" s="187" t="str">
        <f t="shared" ca="1" si="36"/>
        <v/>
      </c>
      <c r="X56" s="187" t="str">
        <f t="shared" ca="1" si="36"/>
        <v/>
      </c>
      <c r="Y56" s="187" t="str">
        <f t="shared" ca="1" si="36"/>
        <v/>
      </c>
      <c r="Z56" s="187" t="str">
        <f t="shared" ca="1" si="36"/>
        <v/>
      </c>
      <c r="AA56" s="187" t="str">
        <f t="shared" ca="1" si="36"/>
        <v/>
      </c>
    </row>
  </sheetData>
  <sheetProtection sheet="1" objects="1" scenarios="1"/>
  <mergeCells count="11">
    <mergeCell ref="A29:A31"/>
    <mergeCell ref="A33:B33"/>
    <mergeCell ref="A4:A10"/>
    <mergeCell ref="A26:A28"/>
    <mergeCell ref="A11:A25"/>
    <mergeCell ref="A56:B56"/>
    <mergeCell ref="A50:B50"/>
    <mergeCell ref="A46:A49"/>
    <mergeCell ref="A51:B51"/>
    <mergeCell ref="A52:B52"/>
    <mergeCell ref="A53:A54"/>
  </mergeCells>
  <phoneticPr fontId="2"/>
  <conditionalFormatting sqref="C4:AA4 C9:P10">
    <cfRule type="expression" dxfId="5" priority="1" stopIfTrue="1">
      <formula>#REF!=""</formula>
    </cfRule>
  </conditionalFormatting>
  <conditionalFormatting sqref="C4:AA8">
    <cfRule type="expression" dxfId="4" priority="2" stopIfTrue="1">
      <formula>"$C4="""""</formula>
    </cfRule>
  </conditionalFormatting>
  <pageMargins left="0.70866141732283472" right="0.70866141732283472" top="0.74803149606299213" bottom="0.74803149606299213" header="0.31496062992125984" footer="0.31496062992125984"/>
  <pageSetup paperSize="8" scale="77" orientation="landscape" verticalDpi="0" r:id="rId1"/>
  <ignoredErrors>
    <ignoredError sqref="C34:D34 C55 A56"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AB40"/>
  <sheetViews>
    <sheetView workbookViewId="0">
      <selection activeCell="H47" sqref="H47"/>
    </sheetView>
  </sheetViews>
  <sheetFormatPr defaultColWidth="9" defaultRowHeight="13.5"/>
  <cols>
    <col min="1" max="1" width="5.125" style="30" customWidth="1"/>
    <col min="2" max="2" width="5.375" style="30" customWidth="1"/>
    <col min="3" max="3" width="19.75" style="30" customWidth="1"/>
    <col min="4" max="16384" width="9" style="30"/>
  </cols>
  <sheetData>
    <row r="1" spans="1:28" s="36" customFormat="1" ht="21">
      <c r="A1" s="36" t="s">
        <v>129</v>
      </c>
    </row>
    <row r="2" spans="1:28">
      <c r="A2" s="225"/>
      <c r="B2" s="225"/>
      <c r="C2" s="225"/>
      <c r="D2" s="152">
        <v>1</v>
      </c>
      <c r="E2" s="152">
        <v>2</v>
      </c>
      <c r="F2" s="152">
        <v>3</v>
      </c>
      <c r="G2" s="152">
        <v>4</v>
      </c>
      <c r="H2" s="153">
        <v>5</v>
      </c>
      <c r="I2" s="152">
        <v>6</v>
      </c>
      <c r="J2" s="152">
        <v>7</v>
      </c>
      <c r="K2" s="152">
        <v>8</v>
      </c>
      <c r="L2" s="152">
        <v>9</v>
      </c>
      <c r="M2" s="153">
        <v>10</v>
      </c>
      <c r="N2" s="152">
        <v>11</v>
      </c>
      <c r="O2" s="152">
        <v>12</v>
      </c>
      <c r="P2" s="154">
        <v>13</v>
      </c>
      <c r="Q2" s="152">
        <v>14</v>
      </c>
      <c r="R2" s="152">
        <v>15</v>
      </c>
      <c r="S2" s="152">
        <v>16</v>
      </c>
      <c r="T2" s="152">
        <v>17</v>
      </c>
      <c r="U2" s="152">
        <v>18</v>
      </c>
      <c r="V2" s="152">
        <v>19</v>
      </c>
      <c r="W2" s="152">
        <v>20</v>
      </c>
      <c r="X2" s="152">
        <v>21</v>
      </c>
      <c r="Y2" s="152">
        <v>22</v>
      </c>
      <c r="Z2" s="152">
        <v>23</v>
      </c>
      <c r="AA2" s="152">
        <v>24</v>
      </c>
      <c r="AB2" s="152">
        <v>25</v>
      </c>
    </row>
    <row r="3" spans="1:28">
      <c r="A3" s="225"/>
      <c r="B3" s="225"/>
      <c r="C3" s="225"/>
      <c r="D3" s="155">
        <f ca="1">プランニングシート!C3</f>
        <v>2025</v>
      </c>
      <c r="E3" s="155">
        <f ca="1">プランニングシート!D3</f>
        <v>2026</v>
      </c>
      <c r="F3" s="155">
        <f ca="1">プランニングシート!E3</f>
        <v>2027</v>
      </c>
      <c r="G3" s="155">
        <f ca="1">プランニングシート!F3</f>
        <v>2028</v>
      </c>
      <c r="H3" s="155">
        <f ca="1">プランニングシート!G3</f>
        <v>2029</v>
      </c>
      <c r="I3" s="155">
        <f ca="1">プランニングシート!H3</f>
        <v>2030</v>
      </c>
      <c r="J3" s="155">
        <f ca="1">プランニングシート!I3</f>
        <v>2031</v>
      </c>
      <c r="K3" s="155">
        <f ca="1">プランニングシート!J3</f>
        <v>2032</v>
      </c>
      <c r="L3" s="155">
        <f ca="1">プランニングシート!K3</f>
        <v>2033</v>
      </c>
      <c r="M3" s="155">
        <f ca="1">プランニングシート!L3</f>
        <v>2034</v>
      </c>
      <c r="N3" s="155">
        <f ca="1">プランニングシート!M3</f>
        <v>2035</v>
      </c>
      <c r="O3" s="155">
        <f ca="1">プランニングシート!N3</f>
        <v>2036</v>
      </c>
      <c r="P3" s="155">
        <f ca="1">プランニングシート!O3</f>
        <v>2037</v>
      </c>
      <c r="Q3" s="155">
        <f ca="1">プランニングシート!P3</f>
        <v>2038</v>
      </c>
      <c r="R3" s="155">
        <f ca="1">プランニングシート!Q3</f>
        <v>2039</v>
      </c>
      <c r="S3" s="155">
        <f ca="1">プランニングシート!R3</f>
        <v>2040</v>
      </c>
      <c r="T3" s="155">
        <f ca="1">プランニングシート!S3</f>
        <v>2041</v>
      </c>
      <c r="U3" s="155">
        <f ca="1">プランニングシート!T3</f>
        <v>2042</v>
      </c>
      <c r="V3" s="155">
        <f ca="1">プランニングシート!U3</f>
        <v>2043</v>
      </c>
      <c r="W3" s="155">
        <f ca="1">プランニングシート!V3</f>
        <v>2044</v>
      </c>
      <c r="X3" s="155">
        <f ca="1">プランニングシート!W3</f>
        <v>2045</v>
      </c>
      <c r="Y3" s="155">
        <f ca="1">プランニングシート!X3</f>
        <v>2046</v>
      </c>
      <c r="Z3" s="155">
        <f ca="1">プランニングシート!Y3</f>
        <v>2047</v>
      </c>
      <c r="AA3" s="155">
        <f ca="1">プランニングシート!Z3</f>
        <v>2048</v>
      </c>
      <c r="AB3" s="155">
        <f ca="1">プランニングシート!AA3</f>
        <v>2049</v>
      </c>
    </row>
    <row r="4" spans="1:28" s="157" customFormat="1" ht="12">
      <c r="A4" s="226" t="s">
        <v>121</v>
      </c>
      <c r="B4" s="226"/>
      <c r="C4" s="226"/>
      <c r="D4" s="156" t="str">
        <f>プランニングシート!C4</f>
        <v/>
      </c>
      <c r="E4" s="156" t="str">
        <f>プランニングシート!D4</f>
        <v/>
      </c>
      <c r="F4" s="156" t="str">
        <f>プランニングシート!E4</f>
        <v/>
      </c>
      <c r="G4" s="156" t="str">
        <f>プランニングシート!F4</f>
        <v/>
      </c>
      <c r="H4" s="156" t="str">
        <f>プランニングシート!G4</f>
        <v/>
      </c>
      <c r="I4" s="156" t="str">
        <f>プランニングシート!H4</f>
        <v/>
      </c>
      <c r="J4" s="156" t="str">
        <f>プランニングシート!I4</f>
        <v/>
      </c>
      <c r="K4" s="156" t="str">
        <f>プランニングシート!J4</f>
        <v/>
      </c>
      <c r="L4" s="156" t="str">
        <f>プランニングシート!K4</f>
        <v/>
      </c>
      <c r="M4" s="156" t="str">
        <f>プランニングシート!L4</f>
        <v/>
      </c>
      <c r="N4" s="156" t="str">
        <f>プランニングシート!M4</f>
        <v/>
      </c>
      <c r="O4" s="156" t="str">
        <f>プランニングシート!N4</f>
        <v/>
      </c>
      <c r="P4" s="156" t="str">
        <f>プランニングシート!O4</f>
        <v/>
      </c>
      <c r="Q4" s="156" t="str">
        <f>プランニングシート!P4</f>
        <v/>
      </c>
      <c r="R4" s="156" t="str">
        <f>プランニングシート!Q4</f>
        <v/>
      </c>
      <c r="S4" s="156" t="str">
        <f>プランニングシート!R4</f>
        <v/>
      </c>
      <c r="T4" s="156" t="str">
        <f>プランニングシート!S4</f>
        <v/>
      </c>
      <c r="U4" s="156" t="str">
        <f>プランニングシート!T4</f>
        <v/>
      </c>
      <c r="V4" s="156" t="str">
        <f>プランニングシート!U4</f>
        <v/>
      </c>
      <c r="W4" s="156" t="str">
        <f>プランニングシート!V4</f>
        <v/>
      </c>
      <c r="X4" s="156" t="str">
        <f>プランニングシート!W4</f>
        <v/>
      </c>
      <c r="Y4" s="156" t="str">
        <f>プランニングシート!X4</f>
        <v/>
      </c>
      <c r="Z4" s="156" t="str">
        <f>プランニングシート!Y4</f>
        <v/>
      </c>
      <c r="AA4" s="156" t="str">
        <f>プランニングシート!Z4</f>
        <v/>
      </c>
      <c r="AB4" s="156" t="str">
        <f>プランニングシート!AA4</f>
        <v/>
      </c>
    </row>
    <row r="5" spans="1:28" s="159" customFormat="1" ht="12.75" thickBot="1">
      <c r="A5" s="227" t="s">
        <v>122</v>
      </c>
      <c r="B5" s="227"/>
      <c r="C5" s="227"/>
      <c r="D5" s="158" t="str">
        <f ca="1">プランニングシート!C5</f>
        <v/>
      </c>
      <c r="E5" s="158" t="str">
        <f ca="1">プランニングシート!D5</f>
        <v/>
      </c>
      <c r="F5" s="158" t="str">
        <f ca="1">プランニングシート!E5</f>
        <v/>
      </c>
      <c r="G5" s="158" t="str">
        <f ca="1">プランニングシート!F5</f>
        <v/>
      </c>
      <c r="H5" s="158" t="str">
        <f ca="1">プランニングシート!G5</f>
        <v/>
      </c>
      <c r="I5" s="158" t="str">
        <f ca="1">プランニングシート!H5</f>
        <v/>
      </c>
      <c r="J5" s="158" t="str">
        <f ca="1">プランニングシート!I5</f>
        <v/>
      </c>
      <c r="K5" s="158" t="str">
        <f ca="1">プランニングシート!J5</f>
        <v/>
      </c>
      <c r="L5" s="158" t="str">
        <f ca="1">プランニングシート!K5</f>
        <v/>
      </c>
      <c r="M5" s="158" t="str">
        <f ca="1">プランニングシート!L5</f>
        <v/>
      </c>
      <c r="N5" s="158" t="str">
        <f ca="1">プランニングシート!M5</f>
        <v/>
      </c>
      <c r="O5" s="158" t="str">
        <f ca="1">プランニングシート!N5</f>
        <v/>
      </c>
      <c r="P5" s="158" t="str">
        <f ca="1">プランニングシート!O5</f>
        <v/>
      </c>
      <c r="Q5" s="158" t="str">
        <f ca="1">プランニングシート!P5</f>
        <v/>
      </c>
      <c r="R5" s="158" t="str">
        <f ca="1">プランニングシート!Q5</f>
        <v/>
      </c>
      <c r="S5" s="158" t="str">
        <f ca="1">プランニングシート!R5</f>
        <v/>
      </c>
      <c r="T5" s="158" t="str">
        <f ca="1">プランニングシート!S5</f>
        <v/>
      </c>
      <c r="U5" s="158" t="str">
        <f ca="1">プランニングシート!T5</f>
        <v/>
      </c>
      <c r="V5" s="158" t="str">
        <f ca="1">プランニングシート!U5</f>
        <v/>
      </c>
      <c r="W5" s="158" t="str">
        <f ca="1">プランニングシート!V5</f>
        <v/>
      </c>
      <c r="X5" s="158" t="str">
        <f ca="1">プランニングシート!W5</f>
        <v/>
      </c>
      <c r="Y5" s="158" t="str">
        <f ca="1">プランニングシート!X5</f>
        <v/>
      </c>
      <c r="Z5" s="158" t="str">
        <f ca="1">プランニングシート!Y5</f>
        <v/>
      </c>
      <c r="AA5" s="158" t="str">
        <f ca="1">プランニングシート!Z5</f>
        <v/>
      </c>
      <c r="AB5" s="158" t="str">
        <f ca="1">プランニングシート!AA5</f>
        <v/>
      </c>
    </row>
    <row r="6" spans="1:28" ht="19.5" customHeight="1" thickTop="1">
      <c r="A6" s="221" t="s">
        <v>125</v>
      </c>
      <c r="B6" s="228" t="s">
        <v>123</v>
      </c>
      <c r="C6" s="51" t="s">
        <v>23</v>
      </c>
      <c r="D6" s="51">
        <f>ROUND(D23*0.8,0)</f>
        <v>0</v>
      </c>
      <c r="E6" s="51">
        <f t="shared" ref="E6:AB6" si="0">ROUND(E23*0.8,0)</f>
        <v>0</v>
      </c>
      <c r="F6" s="51">
        <f t="shared" si="0"/>
        <v>0</v>
      </c>
      <c r="G6" s="51">
        <f t="shared" si="0"/>
        <v>0</v>
      </c>
      <c r="H6" s="51">
        <f t="shared" si="0"/>
        <v>0</v>
      </c>
      <c r="I6" s="51">
        <f t="shared" si="0"/>
        <v>0</v>
      </c>
      <c r="J6" s="51">
        <f t="shared" si="0"/>
        <v>0</v>
      </c>
      <c r="K6" s="51">
        <f t="shared" si="0"/>
        <v>0</v>
      </c>
      <c r="L6" s="51">
        <f t="shared" si="0"/>
        <v>0</v>
      </c>
      <c r="M6" s="51">
        <f t="shared" si="0"/>
        <v>0</v>
      </c>
      <c r="N6" s="51">
        <f t="shared" si="0"/>
        <v>0</v>
      </c>
      <c r="O6" s="51">
        <f t="shared" si="0"/>
        <v>0</v>
      </c>
      <c r="P6" s="51">
        <f t="shared" si="0"/>
        <v>0</v>
      </c>
      <c r="Q6" s="51">
        <f t="shared" si="0"/>
        <v>0</v>
      </c>
      <c r="R6" s="51">
        <f t="shared" si="0"/>
        <v>0</v>
      </c>
      <c r="S6" s="51">
        <f t="shared" si="0"/>
        <v>0</v>
      </c>
      <c r="T6" s="51">
        <f t="shared" si="0"/>
        <v>0</v>
      </c>
      <c r="U6" s="51">
        <f t="shared" si="0"/>
        <v>0</v>
      </c>
      <c r="V6" s="51">
        <f t="shared" si="0"/>
        <v>0</v>
      </c>
      <c r="W6" s="51">
        <f t="shared" si="0"/>
        <v>0</v>
      </c>
      <c r="X6" s="51">
        <f t="shared" si="0"/>
        <v>0</v>
      </c>
      <c r="Y6" s="51">
        <f t="shared" si="0"/>
        <v>0</v>
      </c>
      <c r="Z6" s="51">
        <f t="shared" si="0"/>
        <v>0</v>
      </c>
      <c r="AA6" s="51">
        <f t="shared" si="0"/>
        <v>0</v>
      </c>
      <c r="AB6" s="51">
        <f t="shared" si="0"/>
        <v>0</v>
      </c>
    </row>
    <row r="7" spans="1:28" ht="19.5" customHeight="1">
      <c r="A7" s="222"/>
      <c r="B7" s="229"/>
      <c r="C7" s="48" t="s">
        <v>36</v>
      </c>
      <c r="D7" s="48">
        <f>IF(プロフィール!$B$6="女性",D6*D26,0)</f>
        <v>0</v>
      </c>
      <c r="E7" s="48">
        <f>IF(プロフィール!$B$6="女性",E6*E26,0)</f>
        <v>0</v>
      </c>
      <c r="F7" s="48">
        <f>IF(プロフィール!$B$6="女性",F6*F26,0)</f>
        <v>0</v>
      </c>
      <c r="G7" s="48">
        <f>IF(プロフィール!$B$6="女性",G6*G26,0)</f>
        <v>0</v>
      </c>
      <c r="H7" s="48">
        <f>IF(プロフィール!$B$6="女性",H6*H26,0)</f>
        <v>0</v>
      </c>
      <c r="I7" s="48">
        <f>IF(プロフィール!$B$6="女性",I6*I26,0)</f>
        <v>0</v>
      </c>
      <c r="J7" s="48">
        <f>IF(プロフィール!$B$6="女性",J6*J26,0)</f>
        <v>0</v>
      </c>
      <c r="K7" s="48">
        <f>IF(プロフィール!$B$6="女性",K6*K26,0)</f>
        <v>0</v>
      </c>
      <c r="L7" s="48">
        <f>IF(プロフィール!$B$6="女性",L6*L26,0)</f>
        <v>0</v>
      </c>
      <c r="M7" s="48">
        <f>IF(プロフィール!$B$6="女性",M6*M26,0)</f>
        <v>0</v>
      </c>
      <c r="N7" s="48">
        <f>IF(プロフィール!$B$6="女性",N6*N26,0)</f>
        <v>0</v>
      </c>
      <c r="O7" s="48">
        <f>IF(プロフィール!$B$6="女性",O6*O26,0)</f>
        <v>0</v>
      </c>
      <c r="P7" s="48">
        <f>IF(プロフィール!$B$6="女性",P6*P26,0)</f>
        <v>0</v>
      </c>
      <c r="Q7" s="48">
        <f>IF(プロフィール!$B$6="女性",Q6*Q26,0)</f>
        <v>0</v>
      </c>
      <c r="R7" s="48">
        <f>IF(プロフィール!$B$6="女性",R6*R26,0)</f>
        <v>0</v>
      </c>
      <c r="S7" s="48">
        <f>IF(プロフィール!$B$6="女性",S6*S26,0)</f>
        <v>0</v>
      </c>
      <c r="T7" s="48">
        <f>IF(プロフィール!$B$6="女性",T6*T26,0)</f>
        <v>0</v>
      </c>
      <c r="U7" s="48">
        <f>IF(プロフィール!$B$6="女性",U6*U26,0)</f>
        <v>0</v>
      </c>
      <c r="V7" s="48">
        <f>IF(プロフィール!$B$6="女性",V6*V26,0)</f>
        <v>0</v>
      </c>
      <c r="W7" s="48">
        <f>IF(プロフィール!$B$6="女性",W6*W26,0)</f>
        <v>0</v>
      </c>
      <c r="X7" s="48">
        <f>IF(プロフィール!$B$6="女性",X6*X26,0)</f>
        <v>0</v>
      </c>
      <c r="Y7" s="48">
        <f>IF(プロフィール!$B$6="女性",Y6*Y26,0)</f>
        <v>0</v>
      </c>
      <c r="Z7" s="48">
        <f>IF(プロフィール!$B$6="女性",Z6*Z26,0)</f>
        <v>0</v>
      </c>
      <c r="AA7" s="48">
        <f>IF(プロフィール!$B$6="女性",AA6*AA26,0)</f>
        <v>0</v>
      </c>
      <c r="AB7" s="48">
        <f>IF(プロフィール!$B$6="女性",AB6*AB26,0)</f>
        <v>0</v>
      </c>
    </row>
    <row r="8" spans="1:28" ht="19.5" customHeight="1">
      <c r="A8" s="222"/>
      <c r="B8" s="230"/>
      <c r="C8" s="160" t="s">
        <v>201</v>
      </c>
      <c r="D8" s="160">
        <f>IF(D4=プロフィール!$B$11,モデル数値!$B$12,0)</f>
        <v>0</v>
      </c>
      <c r="E8" s="160">
        <f>IF(E4=プロフィール!$B$11,モデル数値!$B$12,0)</f>
        <v>0</v>
      </c>
      <c r="F8" s="160">
        <f>IF(F4=プロフィール!$B$11,モデル数値!$B$12,0)</f>
        <v>0</v>
      </c>
      <c r="G8" s="160">
        <f>IF(G4=プロフィール!$B$11,モデル数値!$B$12,0)</f>
        <v>0</v>
      </c>
      <c r="H8" s="160">
        <f>IF(H4=プロフィール!$B$11,モデル数値!$B$12,0)</f>
        <v>0</v>
      </c>
      <c r="I8" s="160">
        <f>IF(I4=プロフィール!$B$11,モデル数値!$B$12,0)</f>
        <v>0</v>
      </c>
      <c r="J8" s="160">
        <f>IF(J4=プロフィール!$B$11,モデル数値!$B$12,0)</f>
        <v>0</v>
      </c>
      <c r="K8" s="160">
        <f>IF(K4=プロフィール!$B$11,モデル数値!$B$12,0)</f>
        <v>0</v>
      </c>
      <c r="L8" s="160">
        <f>IF(L4=プロフィール!$B$11,モデル数値!$B$12,0)</f>
        <v>0</v>
      </c>
      <c r="M8" s="160">
        <f>IF(M4=プロフィール!$B$11,モデル数値!$B$12,0)</f>
        <v>0</v>
      </c>
      <c r="N8" s="160">
        <f>IF(N4=プロフィール!$B$11,モデル数値!$B$12,0)</f>
        <v>0</v>
      </c>
      <c r="O8" s="160">
        <f>IF(O4=プロフィール!$B$11,モデル数値!$B$12,0)</f>
        <v>0</v>
      </c>
      <c r="P8" s="160">
        <f>IF(P4=プロフィール!$B$11,モデル数値!$B$12,0)</f>
        <v>0</v>
      </c>
      <c r="Q8" s="160">
        <f>IF(Q4=プロフィール!$B$11,モデル数値!$B$12,0)</f>
        <v>0</v>
      </c>
      <c r="R8" s="160">
        <f>IF(R4=プロフィール!$B$11,モデル数値!$B$12,0)</f>
        <v>0</v>
      </c>
      <c r="S8" s="160">
        <f>IF(S4=プロフィール!$B$11,モデル数値!$B$12,0)</f>
        <v>0</v>
      </c>
      <c r="T8" s="160">
        <f>IF(T4=プロフィール!$B$11,モデル数値!$B$12,0)</f>
        <v>0</v>
      </c>
      <c r="U8" s="160">
        <f>IF(U4=プロフィール!$B$11,モデル数値!$B$12,0)</f>
        <v>0</v>
      </c>
      <c r="V8" s="160">
        <f>IF(V4=プロフィール!$B$11,モデル数値!$B$12,0)</f>
        <v>0</v>
      </c>
      <c r="W8" s="160">
        <f>IF(W4=プロフィール!$B$11,モデル数値!$B$12,0)</f>
        <v>0</v>
      </c>
      <c r="X8" s="160">
        <f>IF(X4=プロフィール!$B$11,モデル数値!$B$12,0)</f>
        <v>0</v>
      </c>
      <c r="Y8" s="160">
        <f>IF(Y4=プロフィール!$B$11,モデル数値!$B$12,0)</f>
        <v>0</v>
      </c>
      <c r="Z8" s="160">
        <f>IF(Z4=プロフィール!$B$11,モデル数値!$B$12,0)</f>
        <v>0</v>
      </c>
      <c r="AA8" s="160">
        <f>IF(AA4=プロフィール!$B$11,モデル数値!$B$12,0)</f>
        <v>0</v>
      </c>
      <c r="AB8" s="160">
        <f>IF(AB4=プロフィール!$B$11,モデル数値!$B$12,0)</f>
        <v>0</v>
      </c>
    </row>
    <row r="9" spans="1:28" ht="19.5" customHeight="1">
      <c r="A9" s="222"/>
      <c r="B9" s="231" t="s">
        <v>124</v>
      </c>
      <c r="C9" s="47" t="s">
        <v>25</v>
      </c>
      <c r="D9" s="47">
        <f ca="1">IF(D4&lt;65,0,プロフィール!$H$14)</f>
        <v>0</v>
      </c>
      <c r="E9" s="47">
        <f ca="1">IF(E4&lt;65,0,プロフィール!$H$14)</f>
        <v>0</v>
      </c>
      <c r="F9" s="47">
        <f ca="1">IF(F4&lt;65,0,プロフィール!$H$14)</f>
        <v>0</v>
      </c>
      <c r="G9" s="47">
        <f ca="1">IF(G4&lt;65,0,プロフィール!$H$14)</f>
        <v>0</v>
      </c>
      <c r="H9" s="47">
        <f ca="1">IF(H4&lt;65,0,プロフィール!$H$14)</f>
        <v>0</v>
      </c>
      <c r="I9" s="47">
        <f ca="1">IF(I4&lt;65,0,プロフィール!$H$14)</f>
        <v>0</v>
      </c>
      <c r="J9" s="47">
        <f ca="1">IF(J4&lt;65,0,プロフィール!$H$14)</f>
        <v>0</v>
      </c>
      <c r="K9" s="47">
        <f ca="1">IF(K4&lt;65,0,プロフィール!$H$14)</f>
        <v>0</v>
      </c>
      <c r="L9" s="47">
        <f ca="1">IF(L4&lt;65,0,プロフィール!$H$14)</f>
        <v>0</v>
      </c>
      <c r="M9" s="47">
        <f ca="1">IF(M4&lt;65,0,プロフィール!$H$14)</f>
        <v>0</v>
      </c>
      <c r="N9" s="47">
        <f ca="1">IF(N4&lt;65,0,プロフィール!$H$14)</f>
        <v>0</v>
      </c>
      <c r="O9" s="47">
        <f ca="1">IF(O4&lt;65,0,プロフィール!$H$14)</f>
        <v>0</v>
      </c>
      <c r="P9" s="47">
        <f ca="1">IF(P4&lt;65,0,プロフィール!$H$14)</f>
        <v>0</v>
      </c>
      <c r="Q9" s="47">
        <f ca="1">IF(Q4&lt;65,0,プロフィール!$H$14)</f>
        <v>0</v>
      </c>
      <c r="R9" s="47">
        <f ca="1">IF(R4&lt;65,0,プロフィール!$H$14)</f>
        <v>0</v>
      </c>
      <c r="S9" s="47">
        <f ca="1">IF(S4&lt;65,0,プロフィール!$H$14)</f>
        <v>0</v>
      </c>
      <c r="T9" s="47">
        <f ca="1">IF(T4&lt;65,0,プロフィール!$H$14)</f>
        <v>0</v>
      </c>
      <c r="U9" s="47">
        <f ca="1">IF(U4&lt;65,0,プロフィール!$H$14)</f>
        <v>0</v>
      </c>
      <c r="V9" s="47">
        <f ca="1">IF(V4&lt;65,0,プロフィール!$H$14)</f>
        <v>0</v>
      </c>
      <c r="W9" s="47">
        <f ca="1">IF(W4&lt;65,0,プロフィール!$H$14)</f>
        <v>0</v>
      </c>
      <c r="X9" s="47">
        <f ca="1">IF(X4&lt;65,0,プロフィール!$H$14)</f>
        <v>0</v>
      </c>
      <c r="Y9" s="47">
        <f ca="1">IF(Y4&lt;65,0,プロフィール!$H$14)</f>
        <v>0</v>
      </c>
      <c r="Z9" s="47">
        <f ca="1">IF(Z4&lt;65,0,プロフィール!$H$14)</f>
        <v>0</v>
      </c>
      <c r="AA9" s="47">
        <f ca="1">IF(AA4&lt;65,0,プロフィール!$H$14)</f>
        <v>0</v>
      </c>
      <c r="AB9" s="47">
        <f ca="1">IF(AB4&lt;65,0,プロフィール!$H$14)</f>
        <v>0</v>
      </c>
    </row>
    <row r="10" spans="1:28" ht="19.5" customHeight="1">
      <c r="A10" s="222"/>
      <c r="B10" s="229"/>
      <c r="C10" s="48" t="s">
        <v>26</v>
      </c>
      <c r="D10" s="48">
        <f ca="1">IF(D4&lt;65,0,プロフィール!$H$15+D36)</f>
        <v>0</v>
      </c>
      <c r="E10" s="48">
        <f ca="1">IF(E4&lt;65,0,プロフィール!$H$15+E36)</f>
        <v>0</v>
      </c>
      <c r="F10" s="48">
        <f ca="1">IF(F4&lt;65,0,プロフィール!$H$15+F36)</f>
        <v>0</v>
      </c>
      <c r="G10" s="48">
        <f ca="1">IF(G4&lt;65,0,プロフィール!$H$15+G36)</f>
        <v>0</v>
      </c>
      <c r="H10" s="48">
        <f ca="1">IF(H4&lt;65,0,プロフィール!$H$15+H36)</f>
        <v>0</v>
      </c>
      <c r="I10" s="48">
        <f ca="1">IF(I4&lt;65,0,プロフィール!$H$15+I36)</f>
        <v>0</v>
      </c>
      <c r="J10" s="48">
        <f ca="1">IF(J4&lt;65,0,プロフィール!$H$15+J36)</f>
        <v>0</v>
      </c>
      <c r="K10" s="48">
        <f ca="1">IF(K4&lt;65,0,プロフィール!$H$15+K36)</f>
        <v>0</v>
      </c>
      <c r="L10" s="48">
        <f ca="1">IF(L4&lt;65,0,プロフィール!$H$15+L36)</f>
        <v>0</v>
      </c>
      <c r="M10" s="48">
        <f ca="1">IF(M4&lt;65,0,プロフィール!$H$15+M36)</f>
        <v>0</v>
      </c>
      <c r="N10" s="48">
        <f ca="1">IF(N4&lt;65,0,プロフィール!$H$15+N36)</f>
        <v>0</v>
      </c>
      <c r="O10" s="48">
        <f ca="1">IF(O4&lt;65,0,プロフィール!$H$15+O36)</f>
        <v>0</v>
      </c>
      <c r="P10" s="48">
        <f ca="1">IF(P4&lt;65,0,プロフィール!$H$15+P36)</f>
        <v>0</v>
      </c>
      <c r="Q10" s="48">
        <f ca="1">IF(Q4&lt;65,0,プロフィール!$H$15+Q36)</f>
        <v>0</v>
      </c>
      <c r="R10" s="48">
        <f ca="1">IF(R4&lt;65,0,プロフィール!$H$15+R36)</f>
        <v>0</v>
      </c>
      <c r="S10" s="48">
        <f ca="1">IF(S4&lt;65,0,プロフィール!$H$15+S36)</f>
        <v>0</v>
      </c>
      <c r="T10" s="48">
        <f ca="1">IF(T4&lt;65,0,プロフィール!$H$15+T36)</f>
        <v>0</v>
      </c>
      <c r="U10" s="48">
        <f ca="1">IF(U4&lt;65,0,プロフィール!$H$15+U36)</f>
        <v>0</v>
      </c>
      <c r="V10" s="48">
        <f ca="1">IF(V4&lt;65,0,プロフィール!$H$15+V36)</f>
        <v>0</v>
      </c>
      <c r="W10" s="48">
        <f ca="1">IF(W4&lt;65,0,プロフィール!$H$15+W36)</f>
        <v>0</v>
      </c>
      <c r="X10" s="48">
        <f ca="1">IF(X4&lt;65,0,プロフィール!$H$15+X36)</f>
        <v>0</v>
      </c>
      <c r="Y10" s="48">
        <f ca="1">IF(Y4&lt;65,0,プロフィール!$H$15+Y36)</f>
        <v>0</v>
      </c>
      <c r="Z10" s="48">
        <f ca="1">IF(Z4&lt;65,0,プロフィール!$H$15+Z36)</f>
        <v>0</v>
      </c>
      <c r="AA10" s="48">
        <f ca="1">IF(AA4&lt;65,0,プロフィール!$H$15+AA36)</f>
        <v>0</v>
      </c>
      <c r="AB10" s="48">
        <f ca="1">IF(AB4&lt;65,0,プロフィール!$H$15+AB36)</f>
        <v>0</v>
      </c>
    </row>
    <row r="11" spans="1:28" ht="19.5" customHeight="1">
      <c r="A11" s="222"/>
      <c r="B11" s="231" t="s">
        <v>29</v>
      </c>
      <c r="C11" s="47" t="s">
        <v>27</v>
      </c>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row>
    <row r="12" spans="1:28" ht="19.5" customHeight="1">
      <c r="A12" s="222"/>
      <c r="B12" s="229"/>
      <c r="C12" s="50" t="s">
        <v>28</v>
      </c>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row>
    <row r="13" spans="1:28" ht="19.5" customHeight="1">
      <c r="A13" s="223" t="s">
        <v>127</v>
      </c>
      <c r="B13" s="228" t="s">
        <v>123</v>
      </c>
      <c r="C13" s="51" t="s">
        <v>23</v>
      </c>
      <c r="D13" s="51">
        <f>ROUND(IF(D24&gt;=130,D24*0.8,IF(D24&gt;=103,D24*0.9,D24)),0)</f>
        <v>0</v>
      </c>
      <c r="E13" s="51">
        <f t="shared" ref="E13:AB13" ca="1" si="1">ROUND(IF(E24&gt;=130,E24*0.8,IF(E24&gt;=103,E24*0.9,E24)),0)</f>
        <v>0</v>
      </c>
      <c r="F13" s="51">
        <f t="shared" ca="1" si="1"/>
        <v>0</v>
      </c>
      <c r="G13" s="51">
        <f t="shared" ca="1" si="1"/>
        <v>0</v>
      </c>
      <c r="H13" s="51">
        <f t="shared" ca="1" si="1"/>
        <v>0</v>
      </c>
      <c r="I13" s="51">
        <f t="shared" ca="1" si="1"/>
        <v>0</v>
      </c>
      <c r="J13" s="51">
        <f t="shared" ca="1" si="1"/>
        <v>0</v>
      </c>
      <c r="K13" s="51">
        <f t="shared" ca="1" si="1"/>
        <v>0</v>
      </c>
      <c r="L13" s="51">
        <f t="shared" ca="1" si="1"/>
        <v>0</v>
      </c>
      <c r="M13" s="51">
        <f t="shared" ca="1" si="1"/>
        <v>0</v>
      </c>
      <c r="N13" s="51">
        <f t="shared" ca="1" si="1"/>
        <v>0</v>
      </c>
      <c r="O13" s="51">
        <f t="shared" ca="1" si="1"/>
        <v>0</v>
      </c>
      <c r="P13" s="51">
        <f t="shared" ca="1" si="1"/>
        <v>0</v>
      </c>
      <c r="Q13" s="51">
        <f t="shared" ca="1" si="1"/>
        <v>0</v>
      </c>
      <c r="R13" s="51">
        <f t="shared" ca="1" si="1"/>
        <v>0</v>
      </c>
      <c r="S13" s="51">
        <f t="shared" ca="1" si="1"/>
        <v>0</v>
      </c>
      <c r="T13" s="51">
        <f t="shared" ca="1" si="1"/>
        <v>0</v>
      </c>
      <c r="U13" s="51">
        <f t="shared" ca="1" si="1"/>
        <v>0</v>
      </c>
      <c r="V13" s="51">
        <f t="shared" ca="1" si="1"/>
        <v>0</v>
      </c>
      <c r="W13" s="51">
        <f t="shared" ca="1" si="1"/>
        <v>0</v>
      </c>
      <c r="X13" s="51">
        <f t="shared" ca="1" si="1"/>
        <v>0</v>
      </c>
      <c r="Y13" s="51">
        <f t="shared" ca="1" si="1"/>
        <v>0</v>
      </c>
      <c r="Z13" s="51">
        <f t="shared" ca="1" si="1"/>
        <v>0</v>
      </c>
      <c r="AA13" s="51">
        <f t="shared" ca="1" si="1"/>
        <v>0</v>
      </c>
      <c r="AB13" s="51">
        <f t="shared" ca="1" si="1"/>
        <v>0</v>
      </c>
    </row>
    <row r="14" spans="1:28" ht="19.5" customHeight="1">
      <c r="A14" s="223"/>
      <c r="B14" s="229"/>
      <c r="C14" s="48" t="s">
        <v>36</v>
      </c>
      <c r="D14" s="48">
        <f>IF(プロフィール!$B$19="女性",D13*D26,0)</f>
        <v>0</v>
      </c>
      <c r="E14" s="48">
        <f>IF(プロフィール!$B$19="女性",E13*E26,0)</f>
        <v>0</v>
      </c>
      <c r="F14" s="48">
        <f>IF(プロフィール!$B$19="女性",F13*F26,0)</f>
        <v>0</v>
      </c>
      <c r="G14" s="48">
        <f>IF(プロフィール!$B$19="女性",G13*G26,0)</f>
        <v>0</v>
      </c>
      <c r="H14" s="48">
        <f>IF(プロフィール!$B$19="女性",H13*H26,0)</f>
        <v>0</v>
      </c>
      <c r="I14" s="48">
        <f>IF(プロフィール!$B$19="女性",I13*I26,0)</f>
        <v>0</v>
      </c>
      <c r="J14" s="48">
        <f>IF(プロフィール!$B$19="女性",J13*J26,0)</f>
        <v>0</v>
      </c>
      <c r="K14" s="48">
        <f>IF(プロフィール!$B$19="女性",K13*K26,0)</f>
        <v>0</v>
      </c>
      <c r="L14" s="48">
        <f>IF(プロフィール!$B$19="女性",L13*L26,0)</f>
        <v>0</v>
      </c>
      <c r="M14" s="48">
        <f>IF(プロフィール!$B$19="女性",M13*M26,0)</f>
        <v>0</v>
      </c>
      <c r="N14" s="48">
        <f>IF(プロフィール!$B$19="女性",N13*N26,0)</f>
        <v>0</v>
      </c>
      <c r="O14" s="48">
        <f>IF(プロフィール!$B$19="女性",O13*O26,0)</f>
        <v>0</v>
      </c>
      <c r="P14" s="48">
        <f>IF(プロフィール!$B$19="女性",P13*P26,0)</f>
        <v>0</v>
      </c>
      <c r="Q14" s="48">
        <f>IF(プロフィール!$B$19="女性",Q13*Q26,0)</f>
        <v>0</v>
      </c>
      <c r="R14" s="48">
        <f>IF(プロフィール!$B$19="女性",R13*R26,0)</f>
        <v>0</v>
      </c>
      <c r="S14" s="48">
        <f>IF(プロフィール!$B$19="女性",S13*S26,0)</f>
        <v>0</v>
      </c>
      <c r="T14" s="48">
        <f>IF(プロフィール!$B$19="女性",T13*T26,0)</f>
        <v>0</v>
      </c>
      <c r="U14" s="48">
        <f>IF(プロフィール!$B$19="女性",U13*U26,0)</f>
        <v>0</v>
      </c>
      <c r="V14" s="48">
        <f>IF(プロフィール!$B$19="女性",V13*V26,0)</f>
        <v>0</v>
      </c>
      <c r="W14" s="48">
        <f>IF(プロフィール!$B$19="女性",W13*W26,0)</f>
        <v>0</v>
      </c>
      <c r="X14" s="48">
        <f>IF(プロフィール!$B$19="女性",X13*X26,0)</f>
        <v>0</v>
      </c>
      <c r="Y14" s="48">
        <f>IF(プロフィール!$B$19="女性",Y13*Y26,0)</f>
        <v>0</v>
      </c>
      <c r="Z14" s="48">
        <f>IF(プロフィール!$B$19="女性",Z13*Z26,0)</f>
        <v>0</v>
      </c>
      <c r="AA14" s="48">
        <f>IF(プロフィール!$B$19="女性",AA13*AA26,0)</f>
        <v>0</v>
      </c>
      <c r="AB14" s="48">
        <f>IF(プロフィール!$B$19="女性",AB13*AB26,0)</f>
        <v>0</v>
      </c>
    </row>
    <row r="15" spans="1:28" ht="19.5" customHeight="1">
      <c r="A15" s="223"/>
      <c r="B15" s="230"/>
      <c r="C15" s="160" t="s">
        <v>24</v>
      </c>
      <c r="D15" s="160">
        <f ca="1">IF(D5=プロフィール!$B$23,プロフィール!$F$26,0)</f>
        <v>0</v>
      </c>
      <c r="E15" s="160">
        <f ca="1">IF(E5=プロフィール!$B$23,プロフィール!$F$26,0)</f>
        <v>0</v>
      </c>
      <c r="F15" s="160">
        <f ca="1">IF(F5=プロフィール!$B$23,プロフィール!$F$26,0)</f>
        <v>0</v>
      </c>
      <c r="G15" s="160">
        <f ca="1">IF(G5=プロフィール!$B$23,プロフィール!$F$26,0)</f>
        <v>0</v>
      </c>
      <c r="H15" s="160">
        <f ca="1">IF(H5=プロフィール!$B$23,プロフィール!$F$26,0)</f>
        <v>0</v>
      </c>
      <c r="I15" s="160">
        <f ca="1">IF(I5=プロフィール!$B$23,プロフィール!$F$26,0)</f>
        <v>0</v>
      </c>
      <c r="J15" s="160">
        <f ca="1">IF(J5=プロフィール!$B$23,プロフィール!$F$26,0)</f>
        <v>0</v>
      </c>
      <c r="K15" s="160">
        <f ca="1">IF(K5=プロフィール!$B$23,プロフィール!$F$26,0)</f>
        <v>0</v>
      </c>
      <c r="L15" s="160">
        <f ca="1">IF(L5=プロフィール!$B$23,プロフィール!$F$26,0)</f>
        <v>0</v>
      </c>
      <c r="M15" s="160">
        <f ca="1">IF(M5=プロフィール!$B$23,プロフィール!$F$26,0)</f>
        <v>0</v>
      </c>
      <c r="N15" s="160">
        <f ca="1">IF(N5=プロフィール!$B$23,プロフィール!$F$26,0)</f>
        <v>0</v>
      </c>
      <c r="O15" s="160">
        <f ca="1">IF(O5=プロフィール!$B$23,プロフィール!$F$26,0)</f>
        <v>0</v>
      </c>
      <c r="P15" s="160">
        <f ca="1">IF(P5=プロフィール!$B$23,プロフィール!$F$26,0)</f>
        <v>0</v>
      </c>
      <c r="Q15" s="160">
        <f ca="1">IF(Q5=プロフィール!$B$23,プロフィール!$F$26,0)</f>
        <v>0</v>
      </c>
      <c r="R15" s="160">
        <f ca="1">IF(R5=プロフィール!$B$23,プロフィール!$F$26,0)</f>
        <v>0</v>
      </c>
      <c r="S15" s="160">
        <f ca="1">IF(S5=プロフィール!$B$23,プロフィール!$F$26,0)</f>
        <v>0</v>
      </c>
      <c r="T15" s="160">
        <f ca="1">IF(T5=プロフィール!$B$23,プロフィール!$F$26,0)</f>
        <v>0</v>
      </c>
      <c r="U15" s="160">
        <f ca="1">IF(U5=プロフィール!$B$23,プロフィール!$F$26,0)</f>
        <v>0</v>
      </c>
      <c r="V15" s="160">
        <f ca="1">IF(V5=プロフィール!$B$23,プロフィール!$F$26,0)</f>
        <v>0</v>
      </c>
      <c r="W15" s="160">
        <f ca="1">IF(W5=プロフィール!$B$23,プロフィール!$F$26,0)</f>
        <v>0</v>
      </c>
      <c r="X15" s="160">
        <f ca="1">IF(X5=プロフィール!$B$23,プロフィール!$F$26,0)</f>
        <v>0</v>
      </c>
      <c r="Y15" s="160">
        <f ca="1">IF(Y5=プロフィール!$B$23,プロフィール!$F$26,0)</f>
        <v>0</v>
      </c>
      <c r="Z15" s="160">
        <f ca="1">IF(Z5=プロフィール!$B$23,プロフィール!$F$26,0)</f>
        <v>0</v>
      </c>
      <c r="AA15" s="160">
        <f ca="1">IF(AA5=プロフィール!$B$23,プロフィール!$F$26,0)</f>
        <v>0</v>
      </c>
      <c r="AB15" s="160">
        <f ca="1">IF(AB5=プロフィール!$B$23,プロフィール!$F$26,0)</f>
        <v>0</v>
      </c>
    </row>
    <row r="16" spans="1:28" ht="19.5" customHeight="1">
      <c r="A16" s="223"/>
      <c r="B16" s="231" t="s">
        <v>126</v>
      </c>
      <c r="C16" s="47" t="s">
        <v>25</v>
      </c>
      <c r="D16" s="47">
        <f ca="1">IF(D3&lt;プロフィール!$B$8,0,IF(D5&lt;65,0,プロフィール!$H$27))</f>
        <v>0</v>
      </c>
      <c r="E16" s="47">
        <f ca="1">IF(E3&lt;プロフィール!$B$8,0,IF(E5&lt;65,0,プロフィール!$H$27))</f>
        <v>0</v>
      </c>
      <c r="F16" s="47">
        <f ca="1">IF(F3&lt;プロフィール!$B$8,0,IF(F5&lt;65,0,プロフィール!$H$27))</f>
        <v>0</v>
      </c>
      <c r="G16" s="47">
        <f ca="1">IF(G3&lt;プロフィール!$B$8,0,IF(G5&lt;65,0,プロフィール!$H$27))</f>
        <v>0</v>
      </c>
      <c r="H16" s="47">
        <f ca="1">IF(H3&lt;プロフィール!$B$8,0,IF(H5&lt;65,0,プロフィール!$H$27))</f>
        <v>0</v>
      </c>
      <c r="I16" s="47">
        <f ca="1">IF(I3&lt;プロフィール!$B$8,0,IF(I5&lt;65,0,プロフィール!$H$27))</f>
        <v>0</v>
      </c>
      <c r="J16" s="47">
        <f ca="1">IF(J3&lt;プロフィール!$B$8,0,IF(J5&lt;65,0,プロフィール!$H$27))</f>
        <v>0</v>
      </c>
      <c r="K16" s="47">
        <f ca="1">IF(K3&lt;プロフィール!$B$8,0,IF(K5&lt;65,0,プロフィール!$H$27))</f>
        <v>0</v>
      </c>
      <c r="L16" s="47">
        <f ca="1">IF(L3&lt;プロフィール!$B$8,0,IF(L5&lt;65,0,プロフィール!$H$27))</f>
        <v>0</v>
      </c>
      <c r="M16" s="47">
        <f ca="1">IF(M3&lt;プロフィール!$B$8,0,IF(M5&lt;65,0,プロフィール!$H$27))</f>
        <v>0</v>
      </c>
      <c r="N16" s="47">
        <f ca="1">IF(N3&lt;プロフィール!$B$8,0,IF(N5&lt;65,0,プロフィール!$H$27))</f>
        <v>0</v>
      </c>
      <c r="O16" s="47">
        <f ca="1">IF(O3&lt;プロフィール!$B$8,0,IF(O5&lt;65,0,プロフィール!$H$27))</f>
        <v>0</v>
      </c>
      <c r="P16" s="47">
        <f ca="1">IF(P3&lt;プロフィール!$B$8,0,IF(P5&lt;65,0,プロフィール!$H$27))</f>
        <v>0</v>
      </c>
      <c r="Q16" s="47">
        <f ca="1">IF(Q3&lt;プロフィール!$B$8,0,IF(Q5&lt;65,0,プロフィール!$H$27))</f>
        <v>0</v>
      </c>
      <c r="R16" s="47">
        <f ca="1">IF(R3&lt;プロフィール!$B$8,0,IF(R5&lt;65,0,プロフィール!$H$27))</f>
        <v>0</v>
      </c>
      <c r="S16" s="47">
        <f ca="1">IF(S3&lt;プロフィール!$B$8,0,IF(S5&lt;65,0,プロフィール!$H$27))</f>
        <v>0</v>
      </c>
      <c r="T16" s="47">
        <f ca="1">IF(T3&lt;プロフィール!$B$8,0,IF(T5&lt;65,0,プロフィール!$H$27))</f>
        <v>0</v>
      </c>
      <c r="U16" s="47">
        <f ca="1">IF(U3&lt;プロフィール!$B$8,0,IF(U5&lt;65,0,プロフィール!$H$27))</f>
        <v>0</v>
      </c>
      <c r="V16" s="47">
        <f ca="1">IF(V3&lt;プロフィール!$B$8,0,IF(V5&lt;65,0,プロフィール!$H$27))</f>
        <v>0</v>
      </c>
      <c r="W16" s="47">
        <f ca="1">IF(W3&lt;プロフィール!$B$8,0,IF(W5&lt;65,0,プロフィール!$H$27))</f>
        <v>0</v>
      </c>
      <c r="X16" s="47">
        <f ca="1">IF(X3&lt;プロフィール!$B$8,0,IF(X5&lt;65,0,プロフィール!$H$27))</f>
        <v>0</v>
      </c>
      <c r="Y16" s="47">
        <f ca="1">IF(Y3&lt;プロフィール!$B$8,0,IF(Y5&lt;65,0,プロフィール!$H$27))</f>
        <v>0</v>
      </c>
      <c r="Z16" s="47">
        <f ca="1">IF(Z3&lt;プロフィール!$B$8,0,IF(Z5&lt;65,0,プロフィール!$H$27))</f>
        <v>0</v>
      </c>
      <c r="AA16" s="47">
        <f ca="1">IF(AA3&lt;プロフィール!$B$8,0,IF(AA5&lt;65,0,プロフィール!$H$27))</f>
        <v>0</v>
      </c>
      <c r="AB16" s="47">
        <f ca="1">IF(AB3&lt;プロフィール!$B$8,0,IF(AB5&lt;65,0,プロフィール!$H$27))</f>
        <v>0</v>
      </c>
    </row>
    <row r="17" spans="1:28" ht="19.5" customHeight="1">
      <c r="A17" s="223"/>
      <c r="B17" s="229"/>
      <c r="C17" s="50" t="s">
        <v>26</v>
      </c>
      <c r="D17" s="50">
        <f ca="1">IF(D3&lt;プロフィール!$B$8,0,IF(D5&lt;65,0,プロフィール!$H$28+D37))</f>
        <v>0</v>
      </c>
      <c r="E17" s="50">
        <f ca="1">IF(E3&lt;プロフィール!$B$8,0,IF(E5&lt;65,0,プロフィール!$H$28+E37))</f>
        <v>0</v>
      </c>
      <c r="F17" s="50">
        <f ca="1">IF(F3&lt;プロフィール!$B$8,0,IF(F5&lt;65,0,プロフィール!$H$28+F37))</f>
        <v>0</v>
      </c>
      <c r="G17" s="50">
        <f ca="1">IF(G3&lt;プロフィール!$B$8,0,IF(G5&lt;65,0,プロフィール!$H$28+G37))</f>
        <v>0</v>
      </c>
      <c r="H17" s="50">
        <f ca="1">IF(H3&lt;プロフィール!$B$8,0,IF(H5&lt;65,0,プロフィール!$H$28+H37))</f>
        <v>0</v>
      </c>
      <c r="I17" s="50">
        <f ca="1">IF(I3&lt;プロフィール!$B$8,0,IF(I5&lt;65,0,プロフィール!$H$28+I37))</f>
        <v>0</v>
      </c>
      <c r="J17" s="50">
        <f ca="1">IF(J3&lt;プロフィール!$B$8,0,IF(J5&lt;65,0,プロフィール!$H$28+J37))</f>
        <v>0</v>
      </c>
      <c r="K17" s="50">
        <f ca="1">IF(K3&lt;プロフィール!$B$8,0,IF(K5&lt;65,0,プロフィール!$H$28+K37))</f>
        <v>0</v>
      </c>
      <c r="L17" s="50">
        <f ca="1">IF(L3&lt;プロフィール!$B$8,0,IF(L5&lt;65,0,プロフィール!$H$28+L37))</f>
        <v>0</v>
      </c>
      <c r="M17" s="50">
        <f ca="1">IF(M3&lt;プロフィール!$B$8,0,IF(M5&lt;65,0,プロフィール!$H$28+M37))</f>
        <v>0</v>
      </c>
      <c r="N17" s="50">
        <f ca="1">IF(N3&lt;プロフィール!$B$8,0,IF(N5&lt;65,0,プロフィール!$H$28+N37))</f>
        <v>0</v>
      </c>
      <c r="O17" s="50">
        <f ca="1">IF(O3&lt;プロフィール!$B$8,0,IF(O5&lt;65,0,プロフィール!$H$28+O37))</f>
        <v>0</v>
      </c>
      <c r="P17" s="50">
        <f ca="1">IF(P3&lt;プロフィール!$B$8,0,IF(P5&lt;65,0,プロフィール!$H$28+P37))</f>
        <v>0</v>
      </c>
      <c r="Q17" s="50">
        <f ca="1">IF(Q3&lt;プロフィール!$B$8,0,IF(Q5&lt;65,0,プロフィール!$H$28+Q37))</f>
        <v>0</v>
      </c>
      <c r="R17" s="50">
        <f ca="1">IF(R3&lt;プロフィール!$B$8,0,IF(R5&lt;65,0,プロフィール!$H$28+R37))</f>
        <v>0</v>
      </c>
      <c r="S17" s="50">
        <f ca="1">IF(S3&lt;プロフィール!$B$8,0,IF(S5&lt;65,0,プロフィール!$H$28+S37))</f>
        <v>0</v>
      </c>
      <c r="T17" s="50">
        <f ca="1">IF(T3&lt;プロフィール!$B$8,0,IF(T5&lt;65,0,プロフィール!$H$28+T37))</f>
        <v>0</v>
      </c>
      <c r="U17" s="50">
        <f ca="1">IF(U3&lt;プロフィール!$B$8,0,IF(U5&lt;65,0,プロフィール!$H$28+U37))</f>
        <v>0</v>
      </c>
      <c r="V17" s="50">
        <f ca="1">IF(V3&lt;プロフィール!$B$8,0,IF(V5&lt;65,0,プロフィール!$H$28+V37))</f>
        <v>0</v>
      </c>
      <c r="W17" s="50">
        <f ca="1">IF(W3&lt;プロフィール!$B$8,0,IF(W5&lt;65,0,プロフィール!$H$28+W37))</f>
        <v>0</v>
      </c>
      <c r="X17" s="50">
        <f ca="1">IF(X3&lt;プロフィール!$B$8,0,IF(X5&lt;65,0,プロフィール!$H$28+X37))</f>
        <v>0</v>
      </c>
      <c r="Y17" s="50">
        <f ca="1">IF(Y3&lt;プロフィール!$B$8,0,IF(Y5&lt;65,0,プロフィール!$H$28+Y37))</f>
        <v>0</v>
      </c>
      <c r="Z17" s="50">
        <f ca="1">IF(Z3&lt;プロフィール!$B$8,0,IF(Z5&lt;65,0,プロフィール!$H$28+Z37))</f>
        <v>0</v>
      </c>
      <c r="AA17" s="50">
        <f ca="1">IF(AA3&lt;プロフィール!$B$8,0,IF(AA5&lt;65,0,プロフィール!$H$28+AA37))</f>
        <v>0</v>
      </c>
      <c r="AB17" s="50">
        <f ca="1">IF(AB3&lt;プロフィール!$B$8,0,IF(AB5&lt;65,0,プロフィール!$H$28+AB37))</f>
        <v>0</v>
      </c>
    </row>
    <row r="18" spans="1:28" ht="19.5" customHeight="1">
      <c r="A18" s="223"/>
      <c r="B18" s="161" t="s">
        <v>29</v>
      </c>
      <c r="C18" s="34" t="s">
        <v>28</v>
      </c>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row>
    <row r="19" spans="1:28" ht="19.5" customHeight="1">
      <c r="A19" s="224" t="s">
        <v>128</v>
      </c>
      <c r="B19" s="228" t="s">
        <v>29</v>
      </c>
      <c r="C19" s="51" t="s">
        <v>202</v>
      </c>
      <c r="D19" s="51">
        <f ca="1">50*D26</f>
        <v>0</v>
      </c>
      <c r="E19" s="51">
        <f t="shared" ref="E19:AB19" ca="1" si="2">50*E26</f>
        <v>0</v>
      </c>
      <c r="F19" s="51">
        <f t="shared" ca="1" si="2"/>
        <v>0</v>
      </c>
      <c r="G19" s="51">
        <f t="shared" ca="1" si="2"/>
        <v>0</v>
      </c>
      <c r="H19" s="51">
        <f t="shared" ca="1" si="2"/>
        <v>0</v>
      </c>
      <c r="I19" s="51">
        <f t="shared" ca="1" si="2"/>
        <v>0</v>
      </c>
      <c r="J19" s="51">
        <f t="shared" ca="1" si="2"/>
        <v>0</v>
      </c>
      <c r="K19" s="51">
        <f t="shared" ca="1" si="2"/>
        <v>0</v>
      </c>
      <c r="L19" s="51">
        <f t="shared" ca="1" si="2"/>
        <v>0</v>
      </c>
      <c r="M19" s="51">
        <f t="shared" ca="1" si="2"/>
        <v>0</v>
      </c>
      <c r="N19" s="51">
        <f t="shared" ca="1" si="2"/>
        <v>0</v>
      </c>
      <c r="O19" s="51">
        <f t="shared" ca="1" si="2"/>
        <v>0</v>
      </c>
      <c r="P19" s="51">
        <f t="shared" ca="1" si="2"/>
        <v>0</v>
      </c>
      <c r="Q19" s="51">
        <f t="shared" ca="1" si="2"/>
        <v>0</v>
      </c>
      <c r="R19" s="51">
        <f t="shared" ca="1" si="2"/>
        <v>0</v>
      </c>
      <c r="S19" s="51">
        <f t="shared" ca="1" si="2"/>
        <v>0</v>
      </c>
      <c r="T19" s="51">
        <f t="shared" ca="1" si="2"/>
        <v>0</v>
      </c>
      <c r="U19" s="51">
        <f t="shared" ca="1" si="2"/>
        <v>0</v>
      </c>
      <c r="V19" s="51">
        <f t="shared" ca="1" si="2"/>
        <v>0</v>
      </c>
      <c r="W19" s="51">
        <f t="shared" ca="1" si="2"/>
        <v>0</v>
      </c>
      <c r="X19" s="51">
        <f t="shared" ca="1" si="2"/>
        <v>0</v>
      </c>
      <c r="Y19" s="51">
        <f t="shared" ca="1" si="2"/>
        <v>0</v>
      </c>
      <c r="Z19" s="51">
        <f t="shared" ca="1" si="2"/>
        <v>0</v>
      </c>
      <c r="AA19" s="51">
        <f t="shared" ca="1" si="2"/>
        <v>0</v>
      </c>
      <c r="AB19" s="51">
        <f t="shared" ca="1" si="2"/>
        <v>0</v>
      </c>
    </row>
    <row r="20" spans="1:28" ht="19.5" customHeight="1">
      <c r="A20" s="224"/>
      <c r="B20" s="229"/>
      <c r="C20" s="48" t="s">
        <v>203</v>
      </c>
      <c r="D20" s="48">
        <f t="shared" ref="D20:AB20" si="3">ROUND((D7+D14)*2/3,0)</f>
        <v>0</v>
      </c>
      <c r="E20" s="48">
        <f t="shared" si="3"/>
        <v>0</v>
      </c>
      <c r="F20" s="48">
        <f t="shared" si="3"/>
        <v>0</v>
      </c>
      <c r="G20" s="48">
        <f t="shared" si="3"/>
        <v>0</v>
      </c>
      <c r="H20" s="48">
        <f t="shared" si="3"/>
        <v>0</v>
      </c>
      <c r="I20" s="48">
        <f t="shared" si="3"/>
        <v>0</v>
      </c>
      <c r="J20" s="48">
        <f t="shared" si="3"/>
        <v>0</v>
      </c>
      <c r="K20" s="48">
        <f t="shared" si="3"/>
        <v>0</v>
      </c>
      <c r="L20" s="48">
        <f t="shared" si="3"/>
        <v>0</v>
      </c>
      <c r="M20" s="48">
        <f t="shared" si="3"/>
        <v>0</v>
      </c>
      <c r="N20" s="48">
        <f t="shared" si="3"/>
        <v>0</v>
      </c>
      <c r="O20" s="48">
        <f t="shared" si="3"/>
        <v>0</v>
      </c>
      <c r="P20" s="48">
        <f t="shared" si="3"/>
        <v>0</v>
      </c>
      <c r="Q20" s="48">
        <f t="shared" si="3"/>
        <v>0</v>
      </c>
      <c r="R20" s="48">
        <f t="shared" si="3"/>
        <v>0</v>
      </c>
      <c r="S20" s="48">
        <f t="shared" si="3"/>
        <v>0</v>
      </c>
      <c r="T20" s="48">
        <f t="shared" si="3"/>
        <v>0</v>
      </c>
      <c r="U20" s="48">
        <f t="shared" si="3"/>
        <v>0</v>
      </c>
      <c r="V20" s="48">
        <f t="shared" si="3"/>
        <v>0</v>
      </c>
      <c r="W20" s="48">
        <f t="shared" si="3"/>
        <v>0</v>
      </c>
      <c r="X20" s="48">
        <f t="shared" si="3"/>
        <v>0</v>
      </c>
      <c r="Y20" s="48">
        <f t="shared" si="3"/>
        <v>0</v>
      </c>
      <c r="Z20" s="48">
        <f t="shared" si="3"/>
        <v>0</v>
      </c>
      <c r="AA20" s="48">
        <f t="shared" si="3"/>
        <v>0</v>
      </c>
      <c r="AB20" s="48">
        <f t="shared" si="3"/>
        <v>0</v>
      </c>
    </row>
    <row r="21" spans="1:28" ht="19.5" customHeight="1">
      <c r="A21" s="224"/>
      <c r="B21" s="229"/>
      <c r="C21" s="50" t="s">
        <v>30</v>
      </c>
      <c r="D21" s="50">
        <f>D33</f>
        <v>0</v>
      </c>
      <c r="E21" s="50">
        <f t="shared" ref="E21:AB21" si="4">E33</f>
        <v>0</v>
      </c>
      <c r="F21" s="50">
        <f t="shared" si="4"/>
        <v>0</v>
      </c>
      <c r="G21" s="50">
        <f t="shared" si="4"/>
        <v>0</v>
      </c>
      <c r="H21" s="50">
        <f t="shared" si="4"/>
        <v>0</v>
      </c>
      <c r="I21" s="50">
        <f t="shared" si="4"/>
        <v>0</v>
      </c>
      <c r="J21" s="50">
        <f t="shared" si="4"/>
        <v>0</v>
      </c>
      <c r="K21" s="50">
        <f t="shared" si="4"/>
        <v>0</v>
      </c>
      <c r="L21" s="50">
        <f t="shared" si="4"/>
        <v>0</v>
      </c>
      <c r="M21" s="50">
        <f t="shared" si="4"/>
        <v>0</v>
      </c>
      <c r="N21" s="50">
        <f t="shared" si="4"/>
        <v>0</v>
      </c>
      <c r="O21" s="50">
        <f t="shared" si="4"/>
        <v>0</v>
      </c>
      <c r="P21" s="50">
        <f t="shared" si="4"/>
        <v>0</v>
      </c>
      <c r="Q21" s="50">
        <f t="shared" si="4"/>
        <v>0</v>
      </c>
      <c r="R21" s="50">
        <f t="shared" si="4"/>
        <v>0</v>
      </c>
      <c r="S21" s="50">
        <f t="shared" si="4"/>
        <v>0</v>
      </c>
      <c r="T21" s="50">
        <f t="shared" si="4"/>
        <v>0</v>
      </c>
      <c r="U21" s="50">
        <f t="shared" si="4"/>
        <v>0</v>
      </c>
      <c r="V21" s="50">
        <f t="shared" si="4"/>
        <v>0</v>
      </c>
      <c r="W21" s="50">
        <f t="shared" si="4"/>
        <v>0</v>
      </c>
      <c r="X21" s="50">
        <f t="shared" si="4"/>
        <v>0</v>
      </c>
      <c r="Y21" s="50">
        <f t="shared" si="4"/>
        <v>0</v>
      </c>
      <c r="Z21" s="50">
        <f t="shared" si="4"/>
        <v>0</v>
      </c>
      <c r="AA21" s="50">
        <f t="shared" si="4"/>
        <v>0</v>
      </c>
      <c r="AB21" s="50">
        <f t="shared" si="4"/>
        <v>0</v>
      </c>
    </row>
    <row r="23" spans="1:28" hidden="1">
      <c r="C23" s="30" t="s">
        <v>45</v>
      </c>
      <c r="D23" s="30">
        <f>プロフィール!B9</f>
        <v>0</v>
      </c>
      <c r="E23" s="30">
        <f>IFERROR(ROUND(IF(E$4&gt;=プロフィール!$B$11,0,IF(E$4&gt;59,プロフィール!$B$13*0.7,IF(E$4&gt;50,D23*(1+モデル数値!$D$5),D23*(1+モデル数値!$D$4)))),0),0)</f>
        <v>0</v>
      </c>
      <c r="F23" s="30">
        <f>IFERROR(ROUND(IF(F$4&gt;=プロフィール!$B$11,0,IF(F$4&gt;59,プロフィール!$B$13*0.7,IF(F$4&gt;50,E23*(1+モデル数値!$D$5),E23*(1+モデル数値!$D$4)))),0),0)</f>
        <v>0</v>
      </c>
      <c r="G23" s="30">
        <f>IFERROR(ROUND(IF(G$4&gt;=プロフィール!$B$11,0,IF(G$4&gt;59,プロフィール!$B$13*0.7,IF(G$4&gt;50,F23*(1+モデル数値!$D$5),F23*(1+モデル数値!$D$4)))),0),0)</f>
        <v>0</v>
      </c>
      <c r="H23" s="30">
        <f>IFERROR(ROUND(IF(H$4&gt;=プロフィール!$B$11,0,IF(H$4&gt;59,プロフィール!$B$13*0.7,IF(H$4&gt;50,G23*(1+モデル数値!$D$5),G23*(1+モデル数値!$D$4)))),0),0)</f>
        <v>0</v>
      </c>
      <c r="I23" s="30">
        <f>IFERROR(ROUND(IF(I$4&gt;=プロフィール!$B$11,0,IF(I$4&gt;59,プロフィール!$B$13*0.7,IF(I$4&gt;50,H23*(1+モデル数値!$D$5),H23*(1+モデル数値!$D$4)))),0),0)</f>
        <v>0</v>
      </c>
      <c r="J23" s="30">
        <f>IFERROR(ROUND(IF(J$4&gt;=プロフィール!$B$11,0,IF(J$4&gt;59,プロフィール!$B$13*0.7,IF(J$4&gt;50,I23*(1+モデル数値!$D$5),I23*(1+モデル数値!$D$4)))),0),0)</f>
        <v>0</v>
      </c>
      <c r="K23" s="30">
        <f>IFERROR(ROUND(IF(K$4&gt;=プロフィール!$B$11,0,IF(K$4&gt;59,プロフィール!$B$13*0.7,IF(K$4&gt;50,J23*(1+モデル数値!$D$5),J23*(1+モデル数値!$D$4)))),0),0)</f>
        <v>0</v>
      </c>
      <c r="L23" s="30">
        <f>IFERROR(ROUND(IF(L$4&gt;=プロフィール!$B$11,0,IF(L$4&gt;59,プロフィール!$B$13*0.7,IF(L$4&gt;50,K23*(1+モデル数値!$D$5),K23*(1+モデル数値!$D$4)))),0),0)</f>
        <v>0</v>
      </c>
      <c r="M23" s="30">
        <f>IFERROR(ROUND(IF(M$4&gt;=プロフィール!$B$11,0,IF(M$4&gt;59,プロフィール!$B$13*0.7,IF(M$4&gt;50,L23*(1+モデル数値!$D$5),L23*(1+モデル数値!$D$4)))),0),0)</f>
        <v>0</v>
      </c>
      <c r="N23" s="30">
        <f>IFERROR(ROUND(IF(N$4&gt;=プロフィール!$B$11,0,IF(N$4&gt;59,プロフィール!$B$13*0.7,IF(N$4&gt;50,M23*(1+モデル数値!$D$5),M23*(1+モデル数値!$D$4)))),0),0)</f>
        <v>0</v>
      </c>
      <c r="O23" s="30">
        <f>IFERROR(ROUND(IF(O$4&gt;=プロフィール!$B$11,0,IF(O$4&gt;59,プロフィール!$B$13*0.7,IF(O$4&gt;50,N23*(1+モデル数値!$D$5),N23*(1+モデル数値!$D$4)))),0),0)</f>
        <v>0</v>
      </c>
      <c r="P23" s="30">
        <f>IFERROR(ROUND(IF(P$4&gt;=プロフィール!$B$11,0,IF(P$4&gt;59,プロフィール!$B$13*0.7,IF(P$4&gt;50,O23*(1+モデル数値!$D$5),O23*(1+モデル数値!$D$4)))),0),0)</f>
        <v>0</v>
      </c>
      <c r="Q23" s="30">
        <f>IFERROR(ROUND(IF(Q$4&gt;=プロフィール!$B$11,0,IF(Q$4&gt;59,プロフィール!$B$13*0.7,IF(Q$4&gt;50,P23*(1+モデル数値!$D$5),P23*(1+モデル数値!$D$4)))),0),0)</f>
        <v>0</v>
      </c>
      <c r="R23" s="30">
        <f>IFERROR(ROUND(IF(R$4&gt;=プロフィール!$B$11,0,IF(R$4&gt;59,プロフィール!$B$13*0.7,IF(R$4&gt;50,Q23*(1+モデル数値!$D$5),Q23*(1+モデル数値!$D$4)))),0),0)</f>
        <v>0</v>
      </c>
      <c r="S23" s="30">
        <f>IFERROR(ROUND(IF(S$4&gt;=プロフィール!$B$11,0,IF(S$4&gt;59,プロフィール!$B$13*0.7,IF(S$4&gt;50,R23*(1+モデル数値!$D$5),R23*(1+モデル数値!$D$4)))),0),0)</f>
        <v>0</v>
      </c>
      <c r="T23" s="30">
        <f>IFERROR(ROUND(IF(T$4&gt;=プロフィール!$B$11,0,IF(T$4&gt;59,プロフィール!$B$13*0.7,IF(T$4&gt;50,S23*(1+モデル数値!$D$5),S23*(1+モデル数値!$D$4)))),0),0)</f>
        <v>0</v>
      </c>
      <c r="U23" s="30">
        <f>IFERROR(ROUND(IF(U$4&gt;=プロフィール!$B$11,0,IF(U$4&gt;59,プロフィール!$B$13*0.7,IF(U$4&gt;50,T23*(1+モデル数値!$D$5),T23*(1+モデル数値!$D$4)))),0),0)</f>
        <v>0</v>
      </c>
      <c r="V23" s="30">
        <f>IFERROR(ROUND(IF(V$4&gt;=プロフィール!$B$11,0,IF(V$4&gt;59,プロフィール!$B$13*0.7,IF(V$4&gt;50,U23*(1+モデル数値!$D$5),U23*(1+モデル数値!$D$4)))),0),0)</f>
        <v>0</v>
      </c>
      <c r="W23" s="30">
        <f>IFERROR(ROUND(IF(W$4&gt;=プロフィール!$B$11,0,IF(W$4&gt;59,プロフィール!$B$13*0.7,IF(W$4&gt;50,V23*(1+モデル数値!$D$5),V23*(1+モデル数値!$D$4)))),0),0)</f>
        <v>0</v>
      </c>
      <c r="X23" s="30">
        <f>IFERROR(ROUND(IF(X$4&gt;=プロフィール!$B$11,0,IF(X$4&gt;59,プロフィール!$B$13*0.7,IF(X$4&gt;50,W23*(1+モデル数値!$D$5),W23*(1+モデル数値!$D$4)))),0),0)</f>
        <v>0</v>
      </c>
      <c r="Y23" s="30">
        <f>IFERROR(ROUND(IF(Y$4&gt;=プロフィール!$B$11,0,IF(Y$4&gt;59,プロフィール!$B$13*0.7,IF(Y$4&gt;50,X23*(1+モデル数値!$D$5),X23*(1+モデル数値!$D$4)))),0),0)</f>
        <v>0</v>
      </c>
      <c r="Z23" s="30">
        <f>IFERROR(ROUND(IF(Z$4&gt;=プロフィール!$B$11,0,IF(Z$4&gt;59,プロフィール!$B$13*0.7,IF(Z$4&gt;50,Y23*(1+モデル数値!$D$5),Y23*(1+モデル数値!$D$4)))),0),0)</f>
        <v>0</v>
      </c>
      <c r="AA23" s="30">
        <f>IFERROR(ROUND(IF(AA$4&gt;=プロフィール!$B$11,0,IF(AA$4&gt;59,プロフィール!$B$13*0.7,IF(AA$4&gt;50,Z23*(1+モデル数値!$D$5),Z23*(1+モデル数値!$D$4)))),0),0)</f>
        <v>0</v>
      </c>
      <c r="AB23" s="30">
        <f>IFERROR(ROUND(IF(AB$4&gt;=プロフィール!$B$11,0,IF(AB$4&gt;59,プロフィール!$B$13*0.7,IF(AB$4&gt;50,AA23*(1+モデル数値!$D$5),AA23*(1+モデル数値!$D$4)))),0),0)</f>
        <v>0</v>
      </c>
    </row>
    <row r="24" spans="1:28" hidden="1">
      <c r="C24" s="30" t="s">
        <v>46</v>
      </c>
      <c r="D24" s="30">
        <f>プロフィール!B21</f>
        <v>0</v>
      </c>
      <c r="E24" s="30">
        <f ca="1">IFERROR(ROUND(IF(E$5&gt;=プロフィール!$B$23,0,IF(E$5&gt;59,プロフィール!$B$25*0.7,IF(E$5&gt;50,D24*(1+モデル数値!$G$5),D24*(1+モデル数値!$G$4)))),0),0)</f>
        <v>0</v>
      </c>
      <c r="F24" s="30">
        <f ca="1">IFERROR(ROUND(IF(F$5&gt;=プロフィール!$B$23,0,IF(F$5&gt;59,プロフィール!$B$25*0.7,IF(F$5&gt;50,E24*(1+モデル数値!$G$5),E24*(1+モデル数値!$G$4)))),0),0)</f>
        <v>0</v>
      </c>
      <c r="G24" s="30">
        <f ca="1">IFERROR(ROUND(IF(G$5&gt;=プロフィール!$B$23,0,IF(G$5&gt;59,プロフィール!$B$25*0.7,IF(G$5&gt;50,F24*(1+モデル数値!$G$5),F24*(1+モデル数値!$G$4)))),0),0)</f>
        <v>0</v>
      </c>
      <c r="H24" s="30">
        <f ca="1">IFERROR(ROUND(IF(H$5&gt;=プロフィール!$B$23,0,IF(H$5&gt;59,プロフィール!$B$25*0.7,IF(H$5&gt;50,G24*(1+モデル数値!$G$5),G24*(1+モデル数値!$G$4)))),0),0)</f>
        <v>0</v>
      </c>
      <c r="I24" s="30">
        <f ca="1">IFERROR(ROUND(IF(I$5&gt;=プロフィール!$B$23,0,IF(I$5&gt;59,プロフィール!$B$25*0.7,IF(I$5&gt;50,H24*(1+モデル数値!$G$5),H24*(1+モデル数値!$G$4)))),0),0)</f>
        <v>0</v>
      </c>
      <c r="J24" s="30">
        <f ca="1">IFERROR(ROUND(IF(J$5&gt;=プロフィール!$B$23,0,IF(J$5&gt;59,プロフィール!$B$25*0.7,IF(J$5&gt;50,I24*(1+モデル数値!$G$5),I24*(1+モデル数値!$G$4)))),0),0)</f>
        <v>0</v>
      </c>
      <c r="K24" s="30">
        <f ca="1">IFERROR(ROUND(IF(K$5&gt;=プロフィール!$B$23,0,IF(K$5&gt;59,プロフィール!$B$25*0.7,IF(K$5&gt;50,J24*(1+モデル数値!$G$5),J24*(1+モデル数値!$G$4)))),0),0)</f>
        <v>0</v>
      </c>
      <c r="L24" s="30">
        <f ca="1">IFERROR(ROUND(IF(L$5&gt;=プロフィール!$B$23,0,IF(L$5&gt;59,プロフィール!$B$25*0.7,IF(L$5&gt;50,K24*(1+モデル数値!$G$5),K24*(1+モデル数値!$G$4)))),0),0)</f>
        <v>0</v>
      </c>
      <c r="M24" s="30">
        <f ca="1">IFERROR(ROUND(IF(M$5&gt;=プロフィール!$B$23,0,IF(M$5&gt;59,プロフィール!$B$25*0.7,IF(M$5&gt;50,L24*(1+モデル数値!$G$5),L24*(1+モデル数値!$G$4)))),0),0)</f>
        <v>0</v>
      </c>
      <c r="N24" s="30">
        <f ca="1">IFERROR(ROUND(IF(N$5&gt;=プロフィール!$B$23,0,IF(N$5&gt;59,プロフィール!$B$25*0.7,IF(N$5&gt;50,M24*(1+モデル数値!$G$5),M24*(1+モデル数値!$G$4)))),0),0)</f>
        <v>0</v>
      </c>
      <c r="O24" s="30">
        <f ca="1">IFERROR(ROUND(IF(O$5&gt;=プロフィール!$B$23,0,IF(O$5&gt;59,プロフィール!$B$25*0.7,IF(O$5&gt;50,N24*(1+モデル数値!$G$5),N24*(1+モデル数値!$G$4)))),0),0)</f>
        <v>0</v>
      </c>
      <c r="P24" s="30">
        <f ca="1">IFERROR(ROUND(IF(P$5&gt;=プロフィール!$B$23,0,IF(P$5&gt;59,プロフィール!$B$25*0.7,IF(P$5&gt;50,O24*(1+モデル数値!$G$5),O24*(1+モデル数値!$G$4)))),0),0)</f>
        <v>0</v>
      </c>
      <c r="Q24" s="30">
        <f ca="1">IFERROR(ROUND(IF(Q$5&gt;=プロフィール!$B$23,0,IF(Q$5&gt;59,プロフィール!$B$25*0.7,IF(Q$5&gt;50,P24*(1+モデル数値!$G$5),P24*(1+モデル数値!$G$4)))),0),0)</f>
        <v>0</v>
      </c>
      <c r="R24" s="30">
        <f ca="1">IFERROR(ROUND(IF(R$5&gt;=プロフィール!$B$23,0,IF(R$5&gt;59,プロフィール!$B$25*0.7,IF(R$5&gt;50,Q24*(1+モデル数値!$G$5),Q24*(1+モデル数値!$G$4)))),0),0)</f>
        <v>0</v>
      </c>
      <c r="S24" s="30">
        <f ca="1">IFERROR(ROUND(IF(S$5&gt;=プロフィール!$B$23,0,IF(S$5&gt;59,プロフィール!$B$25*0.7,IF(S$5&gt;50,R24*(1+モデル数値!$G$5),R24*(1+モデル数値!$G$4)))),0),0)</f>
        <v>0</v>
      </c>
      <c r="T24" s="30">
        <f ca="1">IFERROR(ROUND(IF(T$5&gt;=プロフィール!$B$23,0,IF(T$5&gt;59,プロフィール!$B$25*0.7,IF(T$5&gt;50,S24*(1+モデル数値!$G$5),S24*(1+モデル数値!$G$4)))),0),0)</f>
        <v>0</v>
      </c>
      <c r="U24" s="30">
        <f ca="1">IFERROR(ROUND(IF(U$5&gt;=プロフィール!$B$23,0,IF(U$5&gt;59,プロフィール!$B$25*0.7,IF(U$5&gt;50,T24*(1+モデル数値!$G$5),T24*(1+モデル数値!$G$4)))),0),0)</f>
        <v>0</v>
      </c>
      <c r="V24" s="30">
        <f ca="1">IFERROR(ROUND(IF(V$5&gt;=プロフィール!$B$23,0,IF(V$5&gt;59,プロフィール!$B$25*0.7,IF(V$5&gt;50,U24*(1+モデル数値!$G$5),U24*(1+モデル数値!$G$4)))),0),0)</f>
        <v>0</v>
      </c>
      <c r="W24" s="30">
        <f ca="1">IFERROR(ROUND(IF(W$5&gt;=プロフィール!$B$23,0,IF(W$5&gt;59,プロフィール!$B$25*0.7,IF(W$5&gt;50,V24*(1+モデル数値!$G$5),V24*(1+モデル数値!$G$4)))),0),0)</f>
        <v>0</v>
      </c>
      <c r="X24" s="30">
        <f ca="1">IFERROR(ROUND(IF(X$5&gt;=プロフィール!$B$23,0,IF(X$5&gt;59,プロフィール!$B$25*0.7,IF(X$5&gt;50,W24*(1+モデル数値!$G$5),W24*(1+モデル数値!$G$4)))),0),0)</f>
        <v>0</v>
      </c>
      <c r="Y24" s="30">
        <f ca="1">IFERROR(ROUND(IF(Y$5&gt;=プロフィール!$B$23,0,IF(Y$5&gt;59,プロフィール!$B$25*0.7,IF(Y$5&gt;50,X24*(1+モデル数値!$G$5),X24*(1+モデル数値!$G$4)))),0),0)</f>
        <v>0</v>
      </c>
      <c r="Z24" s="30">
        <f ca="1">IFERROR(ROUND(IF(Z$5&gt;=プロフィール!$B$23,0,IF(Z$5&gt;59,プロフィール!$B$25*0.7,IF(Z$5&gt;50,Y24*(1+モデル数値!$G$5),Y24*(1+モデル数値!$G$4)))),0),0)</f>
        <v>0</v>
      </c>
      <c r="AA24" s="30">
        <f ca="1">IFERROR(ROUND(IF(AA$5&gt;=プロフィール!$B$23,0,IF(AA$5&gt;59,プロフィール!$B$25*0.7,IF(AA$5&gt;50,Z24*(1+モデル数値!$G$5),Z24*(1+モデル数値!$G$4)))),0),0)</f>
        <v>0</v>
      </c>
      <c r="AB24" s="30">
        <f ca="1">IFERROR(ROUND(IF(AB$5&gt;=プロフィール!$B$23,0,IF(AB$5&gt;59,プロフィール!$B$25*0.7,IF(AB$5&gt;50,AA24*(1+モデル数値!$G$5),AA24*(1+モデル数値!$G$4)))),0),0)</f>
        <v>0</v>
      </c>
    </row>
    <row r="25" spans="1:28" hidden="1"/>
    <row r="26" spans="1:28" hidden="1">
      <c r="C26" s="30" t="s">
        <v>32</v>
      </c>
      <c r="D26" s="30">
        <f ca="1">IFERROR(INDEX(プロフィール!$M$44:$N$46,MATCH(D3,プロフィール!$M$44:$M$46,0),2),0)</f>
        <v>0</v>
      </c>
      <c r="E26" s="30">
        <f ca="1">IFERROR(INDEX(プロフィール!$M$44:$N$46,MATCH(E3,プロフィール!$M$44:$M$46,0),2),0)</f>
        <v>0</v>
      </c>
      <c r="F26" s="30">
        <f ca="1">IFERROR(INDEX(プロフィール!$M$44:$N$46,MATCH(F3,プロフィール!$M$44:$M$46,0),2),0)</f>
        <v>0</v>
      </c>
      <c r="G26" s="30">
        <f ca="1">IFERROR(INDEX(プロフィール!$M$44:$N$46,MATCH(G3,プロフィール!$M$44:$M$46,0),2),0)</f>
        <v>0</v>
      </c>
      <c r="H26" s="30">
        <f ca="1">IFERROR(INDEX(プロフィール!$M$44:$N$46,MATCH(H3,プロフィール!$M$44:$M$46,0),2),0)</f>
        <v>0</v>
      </c>
      <c r="I26" s="30">
        <f ca="1">IFERROR(INDEX(プロフィール!$M$44:$N$46,MATCH(I3,プロフィール!$M$44:$M$46,0),2),0)</f>
        <v>0</v>
      </c>
      <c r="J26" s="30">
        <f ca="1">IFERROR(INDEX(プロフィール!$M$44:$N$46,MATCH(J3,プロフィール!$M$44:$M$46,0),2),0)</f>
        <v>0</v>
      </c>
      <c r="K26" s="30">
        <f ca="1">IFERROR(INDEX(プロフィール!$M$44:$N$46,MATCH(K3,プロフィール!$M$44:$M$46,0),2),0)</f>
        <v>0</v>
      </c>
      <c r="L26" s="30">
        <f ca="1">IFERROR(INDEX(プロフィール!$M$44:$N$46,MATCH(L3,プロフィール!$M$44:$M$46,0),2),0)</f>
        <v>0</v>
      </c>
      <c r="M26" s="30">
        <f ca="1">IFERROR(INDEX(プロフィール!$M$44:$N$46,MATCH(M3,プロフィール!$M$44:$M$46,0),2),0)</f>
        <v>0</v>
      </c>
      <c r="N26" s="30">
        <f ca="1">IFERROR(INDEX(プロフィール!$M$44:$N$46,MATCH(N3,プロフィール!$M$44:$M$46,0),2),0)</f>
        <v>0</v>
      </c>
      <c r="O26" s="30">
        <f ca="1">IFERROR(INDEX(プロフィール!$M$44:$N$46,MATCH(O3,プロフィール!$M$44:$M$46,0),2),0)</f>
        <v>0</v>
      </c>
      <c r="P26" s="30">
        <f ca="1">IFERROR(INDEX(プロフィール!$M$44:$N$46,MATCH(P3,プロフィール!$M$44:$M$46,0),2),0)</f>
        <v>0</v>
      </c>
      <c r="Q26" s="30">
        <f ca="1">IFERROR(INDEX(プロフィール!$M$44:$N$46,MATCH(Q3,プロフィール!$M$44:$M$46,0),2),0)</f>
        <v>0</v>
      </c>
      <c r="R26" s="30">
        <f ca="1">IFERROR(INDEX(プロフィール!$M$44:$N$46,MATCH(R3,プロフィール!$M$44:$M$46,0),2),0)</f>
        <v>0</v>
      </c>
      <c r="S26" s="30">
        <f ca="1">IFERROR(INDEX(プロフィール!$M$44:$N$46,MATCH(S3,プロフィール!$M$44:$M$46,0),2),0)</f>
        <v>0</v>
      </c>
      <c r="T26" s="30">
        <f ca="1">IFERROR(INDEX(プロフィール!$M$44:$N$46,MATCH(T3,プロフィール!$M$44:$M$46,0),2),0)</f>
        <v>0</v>
      </c>
      <c r="U26" s="30">
        <f ca="1">IFERROR(INDEX(プロフィール!$M$44:$N$46,MATCH(U3,プロフィール!$M$44:$M$46,0),2),0)</f>
        <v>0</v>
      </c>
      <c r="V26" s="30">
        <f ca="1">IFERROR(INDEX(プロフィール!$M$44:$N$46,MATCH(V3,プロフィール!$M$44:$M$46,0),2),0)</f>
        <v>0</v>
      </c>
      <c r="W26" s="30">
        <f ca="1">IFERROR(INDEX(プロフィール!$M$44:$N$46,MATCH(W3,プロフィール!$M$44:$M$46,0),2),0)</f>
        <v>0</v>
      </c>
      <c r="X26" s="30">
        <f ca="1">IFERROR(INDEX(プロフィール!$M$44:$N$46,MATCH(X3,プロフィール!$M$44:$M$46,0),2),0)</f>
        <v>0</v>
      </c>
      <c r="Y26" s="30">
        <f ca="1">IFERROR(INDEX(プロフィール!$M$44:$N$46,MATCH(Y3,プロフィール!$M$44:$M$46,0),2),0)</f>
        <v>0</v>
      </c>
      <c r="Z26" s="30">
        <f ca="1">IFERROR(INDEX(プロフィール!$M$44:$N$46,MATCH(Z3,プロフィール!$M$44:$M$46,0),2),0)</f>
        <v>0</v>
      </c>
      <c r="AA26" s="30">
        <f ca="1">IFERROR(INDEX(プロフィール!$M$44:$N$46,MATCH(AA3,プロフィール!$M$44:$M$46,0),2),0)</f>
        <v>0</v>
      </c>
      <c r="AB26" s="30">
        <f ca="1">IFERROR(INDEX(プロフィール!$M$44:$N$46,MATCH(AB3,プロフィール!$M$44:$M$46,0),2),0)</f>
        <v>0</v>
      </c>
    </row>
    <row r="27" spans="1:28" hidden="1">
      <c r="C27" s="30" t="s">
        <v>38</v>
      </c>
      <c r="D27" s="30" t="str">
        <f>IF(プランニングシート!C6&lt;0,"",プランニングシート!C6)</f>
        <v/>
      </c>
      <c r="E27" s="30" t="str">
        <f>IF(プランニングシート!D6&lt;0,"",プランニングシート!D6)</f>
        <v/>
      </c>
      <c r="F27" s="30" t="str">
        <f>IF(プランニングシート!E6&lt;0,"",プランニングシート!E6)</f>
        <v/>
      </c>
      <c r="G27" s="30" t="str">
        <f>IF(プランニングシート!F6&lt;0,"",プランニングシート!F6)</f>
        <v/>
      </c>
      <c r="H27" s="30" t="str">
        <f>IF(プランニングシート!G6&lt;0,"",プランニングシート!G6)</f>
        <v/>
      </c>
      <c r="I27" s="30" t="str">
        <f>IF(プランニングシート!H6&lt;0,"",プランニングシート!H6)</f>
        <v/>
      </c>
      <c r="J27" s="30" t="str">
        <f>IF(プランニングシート!I6&lt;0,"",プランニングシート!I6)</f>
        <v/>
      </c>
      <c r="K27" s="30" t="str">
        <f>IF(プランニングシート!J6&lt;0,"",プランニングシート!J6)</f>
        <v/>
      </c>
      <c r="L27" s="30" t="str">
        <f>IF(プランニングシート!K6&lt;0,"",プランニングシート!K6)</f>
        <v/>
      </c>
      <c r="M27" s="30" t="str">
        <f>IF(プランニングシート!L6&lt;0,"",プランニングシート!L6)</f>
        <v/>
      </c>
      <c r="N27" s="30" t="str">
        <f>IF(プランニングシート!M6&lt;0,"",プランニングシート!M6)</f>
        <v/>
      </c>
      <c r="O27" s="30" t="str">
        <f>IF(プランニングシート!N6&lt;0,"",プランニングシート!N6)</f>
        <v/>
      </c>
      <c r="P27" s="30" t="str">
        <f>IF(プランニングシート!O6&lt;0,"",プランニングシート!O6)</f>
        <v/>
      </c>
      <c r="Q27" s="30" t="str">
        <f>IF(プランニングシート!P6&lt;0,"",プランニングシート!P6)</f>
        <v/>
      </c>
      <c r="R27" s="30" t="str">
        <f>IF(プランニングシート!Q6&lt;0,"",プランニングシート!Q6)</f>
        <v/>
      </c>
      <c r="S27" s="30" t="str">
        <f>IF(プランニングシート!R6&lt;0,"",プランニングシート!R6)</f>
        <v/>
      </c>
      <c r="T27" s="30" t="str">
        <f>IF(プランニングシート!S6&lt;0,"",プランニングシート!S6)</f>
        <v/>
      </c>
      <c r="U27" s="30" t="str">
        <f>IF(プランニングシート!T6&lt;0,"",プランニングシート!T6)</f>
        <v/>
      </c>
      <c r="V27" s="30" t="str">
        <f>IF(プランニングシート!U6&lt;0,"",プランニングシート!U6)</f>
        <v/>
      </c>
      <c r="W27" s="30" t="str">
        <f>IF(プランニングシート!V6&lt;0,"",プランニングシート!V6)</f>
        <v/>
      </c>
      <c r="X27" s="30" t="str">
        <f>IF(プランニングシート!W6&lt;0,"",プランニングシート!W6)</f>
        <v/>
      </c>
      <c r="Y27" s="30" t="str">
        <f>IF(プランニングシート!X6&lt;0,"",プランニングシート!X6)</f>
        <v/>
      </c>
      <c r="Z27" s="30" t="str">
        <f>IF(プランニングシート!Y6&lt;0,"",プランニングシート!Y6)</f>
        <v/>
      </c>
      <c r="AA27" s="30" t="str">
        <f>IF(プランニングシート!Z6&lt;0,"",プランニングシート!Z6)</f>
        <v/>
      </c>
      <c r="AB27" s="30" t="str">
        <f>IF(プランニングシート!AA6&lt;0,"",プランニングシート!AA6)</f>
        <v/>
      </c>
    </row>
    <row r="28" spans="1:28" hidden="1">
      <c r="C28" s="30" t="s">
        <v>39</v>
      </c>
      <c r="D28" s="30" t="str">
        <f>IF(プランニングシート!C7&lt;0,"",プランニングシート!C7)</f>
        <v/>
      </c>
      <c r="E28" s="30" t="str">
        <f>IF(プランニングシート!D7&lt;0,"",プランニングシート!D7)</f>
        <v/>
      </c>
      <c r="F28" s="30" t="str">
        <f>IF(プランニングシート!E7&lt;0,"",プランニングシート!E7)</f>
        <v/>
      </c>
      <c r="G28" s="30" t="str">
        <f>IF(プランニングシート!F7&lt;0,"",プランニングシート!F7)</f>
        <v/>
      </c>
      <c r="H28" s="30" t="str">
        <f>IF(プランニングシート!G7&lt;0,"",プランニングシート!G7)</f>
        <v/>
      </c>
      <c r="I28" s="30" t="str">
        <f>IF(プランニングシート!H7&lt;0,"",プランニングシート!H7)</f>
        <v/>
      </c>
      <c r="J28" s="30" t="str">
        <f>IF(プランニングシート!I7&lt;0,"",プランニングシート!I7)</f>
        <v/>
      </c>
      <c r="K28" s="30" t="str">
        <f>IF(プランニングシート!J7&lt;0,"",プランニングシート!J7)</f>
        <v/>
      </c>
      <c r="L28" s="30" t="str">
        <f>IF(プランニングシート!K7&lt;0,"",プランニングシート!K7)</f>
        <v/>
      </c>
      <c r="M28" s="30" t="str">
        <f>IF(プランニングシート!L7&lt;0,"",プランニングシート!L7)</f>
        <v/>
      </c>
      <c r="N28" s="30" t="str">
        <f>IF(プランニングシート!M7&lt;0,"",プランニングシート!M7)</f>
        <v/>
      </c>
      <c r="O28" s="30" t="str">
        <f>IF(プランニングシート!N7&lt;0,"",プランニングシート!N7)</f>
        <v/>
      </c>
      <c r="P28" s="30" t="str">
        <f>IF(プランニングシート!O7&lt;0,"",プランニングシート!O7)</f>
        <v/>
      </c>
      <c r="Q28" s="30" t="str">
        <f>IF(プランニングシート!P7&lt;0,"",プランニングシート!P7)</f>
        <v/>
      </c>
      <c r="R28" s="30" t="str">
        <f>IF(プランニングシート!Q7&lt;0,"",プランニングシート!Q7)</f>
        <v/>
      </c>
      <c r="S28" s="30" t="str">
        <f>IF(プランニングシート!R7&lt;0,"",プランニングシート!R7)</f>
        <v/>
      </c>
      <c r="T28" s="30" t="str">
        <f>IF(プランニングシート!S7&lt;0,"",プランニングシート!S7)</f>
        <v/>
      </c>
      <c r="U28" s="30" t="str">
        <f>IF(プランニングシート!T7&lt;0,"",プランニングシート!T7)</f>
        <v/>
      </c>
      <c r="V28" s="30" t="str">
        <f>IF(プランニングシート!U7&lt;0,"",プランニングシート!U7)</f>
        <v/>
      </c>
      <c r="W28" s="30" t="str">
        <f>IF(プランニングシート!V7&lt;0,"",プランニングシート!V7)</f>
        <v/>
      </c>
      <c r="X28" s="30" t="str">
        <f>IF(プランニングシート!W7&lt;0,"",プランニングシート!W7)</f>
        <v/>
      </c>
      <c r="Y28" s="30" t="str">
        <f>IF(プランニングシート!X7&lt;0,"",プランニングシート!X7)</f>
        <v/>
      </c>
      <c r="Z28" s="30" t="str">
        <f>IF(プランニングシート!Y7&lt;0,"",プランニングシート!Y7)</f>
        <v/>
      </c>
      <c r="AA28" s="30" t="str">
        <f>IF(プランニングシート!Z7&lt;0,"",プランニングシート!Z7)</f>
        <v/>
      </c>
      <c r="AB28" s="30" t="str">
        <f>IF(プランニングシート!AA7&lt;0,"",プランニングシート!AA7)</f>
        <v/>
      </c>
    </row>
    <row r="29" spans="1:28" hidden="1">
      <c r="C29" s="30" t="s">
        <v>40</v>
      </c>
      <c r="D29" s="30" t="str">
        <f>IF(プランニングシート!C8&lt;0,"",プランニングシート!C8)</f>
        <v/>
      </c>
      <c r="E29" s="30" t="str">
        <f>IF(プランニングシート!D8&lt;0,"",プランニングシート!D8)</f>
        <v/>
      </c>
      <c r="F29" s="30" t="str">
        <f>IF(プランニングシート!E8&lt;0,"",プランニングシート!E8)</f>
        <v/>
      </c>
      <c r="G29" s="30" t="str">
        <f>IF(プランニングシート!F8&lt;0,"",プランニングシート!F8)</f>
        <v/>
      </c>
      <c r="H29" s="30" t="str">
        <f>IF(プランニングシート!G8&lt;0,"",プランニングシート!G8)</f>
        <v/>
      </c>
      <c r="I29" s="30" t="str">
        <f>IF(プランニングシート!H8&lt;0,"",プランニングシート!H8)</f>
        <v/>
      </c>
      <c r="J29" s="30" t="str">
        <f>IF(プランニングシート!I8&lt;0,"",プランニングシート!I8)</f>
        <v/>
      </c>
      <c r="K29" s="30" t="str">
        <f>IF(プランニングシート!J8&lt;0,"",プランニングシート!J8)</f>
        <v/>
      </c>
      <c r="L29" s="30" t="str">
        <f>IF(プランニングシート!K8&lt;0,"",プランニングシート!K8)</f>
        <v/>
      </c>
      <c r="M29" s="30" t="str">
        <f>IF(プランニングシート!L8&lt;0,"",プランニングシート!L8)</f>
        <v/>
      </c>
      <c r="N29" s="30" t="str">
        <f>IF(プランニングシート!M8&lt;0,"",プランニングシート!M8)</f>
        <v/>
      </c>
      <c r="O29" s="30" t="str">
        <f>IF(プランニングシート!N8&lt;0,"",プランニングシート!N8)</f>
        <v/>
      </c>
      <c r="P29" s="30" t="str">
        <f>IF(プランニングシート!O8&lt;0,"",プランニングシート!O8)</f>
        <v/>
      </c>
      <c r="Q29" s="30" t="str">
        <f>IF(プランニングシート!P8&lt;0,"",プランニングシート!P8)</f>
        <v/>
      </c>
      <c r="R29" s="30" t="str">
        <f>IF(プランニングシート!Q8&lt;0,"",プランニングシート!Q8)</f>
        <v/>
      </c>
      <c r="S29" s="30" t="str">
        <f>IF(プランニングシート!R8&lt;0,"",プランニングシート!R8)</f>
        <v/>
      </c>
      <c r="T29" s="30" t="str">
        <f>IF(プランニングシート!S8&lt;0,"",プランニングシート!S8)</f>
        <v/>
      </c>
      <c r="U29" s="30" t="str">
        <f>IF(プランニングシート!T8&lt;0,"",プランニングシート!T8)</f>
        <v/>
      </c>
      <c r="V29" s="30" t="str">
        <f>IF(プランニングシート!U8&lt;0,"",プランニングシート!U8)</f>
        <v/>
      </c>
      <c r="W29" s="30" t="str">
        <f>IF(プランニングシート!V8&lt;0,"",プランニングシート!V8)</f>
        <v/>
      </c>
      <c r="X29" s="30" t="str">
        <f>IF(プランニングシート!W8&lt;0,"",プランニングシート!W8)</f>
        <v/>
      </c>
      <c r="Y29" s="30" t="str">
        <f>IF(プランニングシート!X8&lt;0,"",プランニングシート!X8)</f>
        <v/>
      </c>
      <c r="Z29" s="30" t="str">
        <f>IF(プランニングシート!Y8&lt;0,"",プランニングシート!Y8)</f>
        <v/>
      </c>
      <c r="AA29" s="30" t="str">
        <f>IF(プランニングシート!Z8&lt;0,"",プランニングシート!Z8)</f>
        <v/>
      </c>
      <c r="AB29" s="30" t="str">
        <f>IF(プランニングシート!AA8&lt;0,"",プランニングシート!AA8)</f>
        <v/>
      </c>
    </row>
    <row r="30" spans="1:28" hidden="1">
      <c r="C30" s="30" t="s">
        <v>37</v>
      </c>
      <c r="D30" s="30">
        <f>IF(D27&lt;3,18,IF(D27&lt;12,12,IF(D27&lt;18,12,0)))</f>
        <v>0</v>
      </c>
      <c r="E30" s="30">
        <f t="shared" ref="E30:AB30" si="5">IF(E27&lt;3,18,IF(E27&lt;12,12,IF(E27&lt;18,12,0)))</f>
        <v>0</v>
      </c>
      <c r="F30" s="30">
        <f t="shared" si="5"/>
        <v>0</v>
      </c>
      <c r="G30" s="30">
        <f t="shared" si="5"/>
        <v>0</v>
      </c>
      <c r="H30" s="30">
        <f t="shared" si="5"/>
        <v>0</v>
      </c>
      <c r="I30" s="30">
        <f t="shared" si="5"/>
        <v>0</v>
      </c>
      <c r="J30" s="30">
        <f t="shared" si="5"/>
        <v>0</v>
      </c>
      <c r="K30" s="30">
        <f t="shared" si="5"/>
        <v>0</v>
      </c>
      <c r="L30" s="30">
        <f t="shared" si="5"/>
        <v>0</v>
      </c>
      <c r="M30" s="30">
        <f t="shared" si="5"/>
        <v>0</v>
      </c>
      <c r="N30" s="30">
        <f t="shared" si="5"/>
        <v>0</v>
      </c>
      <c r="O30" s="30">
        <f t="shared" si="5"/>
        <v>0</v>
      </c>
      <c r="P30" s="30">
        <f t="shared" si="5"/>
        <v>0</v>
      </c>
      <c r="Q30" s="30">
        <f t="shared" si="5"/>
        <v>0</v>
      </c>
      <c r="R30" s="30">
        <f t="shared" si="5"/>
        <v>0</v>
      </c>
      <c r="S30" s="30">
        <f t="shared" si="5"/>
        <v>0</v>
      </c>
      <c r="T30" s="30">
        <f t="shared" si="5"/>
        <v>0</v>
      </c>
      <c r="U30" s="30">
        <f t="shared" si="5"/>
        <v>0</v>
      </c>
      <c r="V30" s="30">
        <f t="shared" si="5"/>
        <v>0</v>
      </c>
      <c r="W30" s="30">
        <f t="shared" si="5"/>
        <v>0</v>
      </c>
      <c r="X30" s="30">
        <f t="shared" si="5"/>
        <v>0</v>
      </c>
      <c r="Y30" s="30">
        <f t="shared" si="5"/>
        <v>0</v>
      </c>
      <c r="Z30" s="30">
        <f t="shared" si="5"/>
        <v>0</v>
      </c>
      <c r="AA30" s="30">
        <f t="shared" si="5"/>
        <v>0</v>
      </c>
      <c r="AB30" s="30">
        <f t="shared" si="5"/>
        <v>0</v>
      </c>
    </row>
    <row r="31" spans="1:28" hidden="1">
      <c r="C31" s="30" t="s">
        <v>41</v>
      </c>
      <c r="D31" s="30">
        <f>IF(D28&lt;3,18,IF(D28&lt;12,12,IF(D28&lt;18,12,0)))</f>
        <v>0</v>
      </c>
      <c r="E31" s="30">
        <f t="shared" ref="E31:AB31" si="6">IF(E28&lt;3,18,IF(E28&lt;12,12,IF(E28&lt;18,12,0)))</f>
        <v>0</v>
      </c>
      <c r="F31" s="30">
        <f t="shared" si="6"/>
        <v>0</v>
      </c>
      <c r="G31" s="30">
        <f t="shared" si="6"/>
        <v>0</v>
      </c>
      <c r="H31" s="30">
        <f t="shared" si="6"/>
        <v>0</v>
      </c>
      <c r="I31" s="30">
        <f t="shared" si="6"/>
        <v>0</v>
      </c>
      <c r="J31" s="30">
        <f t="shared" si="6"/>
        <v>0</v>
      </c>
      <c r="K31" s="30">
        <f t="shared" si="6"/>
        <v>0</v>
      </c>
      <c r="L31" s="30">
        <f t="shared" si="6"/>
        <v>0</v>
      </c>
      <c r="M31" s="30">
        <f t="shared" si="6"/>
        <v>0</v>
      </c>
      <c r="N31" s="30">
        <f t="shared" si="6"/>
        <v>0</v>
      </c>
      <c r="O31" s="30">
        <f t="shared" si="6"/>
        <v>0</v>
      </c>
      <c r="P31" s="30">
        <f t="shared" si="6"/>
        <v>0</v>
      </c>
      <c r="Q31" s="30">
        <f t="shared" si="6"/>
        <v>0</v>
      </c>
      <c r="R31" s="30">
        <f t="shared" si="6"/>
        <v>0</v>
      </c>
      <c r="S31" s="30">
        <f t="shared" si="6"/>
        <v>0</v>
      </c>
      <c r="T31" s="30">
        <f t="shared" si="6"/>
        <v>0</v>
      </c>
      <c r="U31" s="30">
        <f t="shared" si="6"/>
        <v>0</v>
      </c>
      <c r="V31" s="30">
        <f t="shared" si="6"/>
        <v>0</v>
      </c>
      <c r="W31" s="30">
        <f t="shared" si="6"/>
        <v>0</v>
      </c>
      <c r="X31" s="30">
        <f t="shared" si="6"/>
        <v>0</v>
      </c>
      <c r="Y31" s="30">
        <f t="shared" si="6"/>
        <v>0</v>
      </c>
      <c r="Z31" s="30">
        <f t="shared" si="6"/>
        <v>0</v>
      </c>
      <c r="AA31" s="30">
        <f t="shared" si="6"/>
        <v>0</v>
      </c>
      <c r="AB31" s="30">
        <f t="shared" si="6"/>
        <v>0</v>
      </c>
    </row>
    <row r="32" spans="1:28" hidden="1">
      <c r="C32" s="30" t="s">
        <v>42</v>
      </c>
      <c r="D32" s="30">
        <f>IF(D29&lt;3,18,IF(D29&lt;12,18,IF(D29&lt;18,12,0)))</f>
        <v>0</v>
      </c>
      <c r="E32" s="30">
        <f t="shared" ref="E32:AB32" si="7">IF(E29&lt;3,18,IF(E29&lt;12,18,IF(E29&lt;18,12,0)))</f>
        <v>0</v>
      </c>
      <c r="F32" s="30">
        <f t="shared" si="7"/>
        <v>0</v>
      </c>
      <c r="G32" s="30">
        <f t="shared" si="7"/>
        <v>0</v>
      </c>
      <c r="H32" s="30">
        <f t="shared" si="7"/>
        <v>0</v>
      </c>
      <c r="I32" s="30">
        <f t="shared" si="7"/>
        <v>0</v>
      </c>
      <c r="J32" s="30">
        <f t="shared" si="7"/>
        <v>0</v>
      </c>
      <c r="K32" s="30">
        <f t="shared" si="7"/>
        <v>0</v>
      </c>
      <c r="L32" s="30">
        <f t="shared" si="7"/>
        <v>0</v>
      </c>
      <c r="M32" s="30">
        <f t="shared" si="7"/>
        <v>0</v>
      </c>
      <c r="N32" s="30">
        <f t="shared" si="7"/>
        <v>0</v>
      </c>
      <c r="O32" s="30">
        <f t="shared" si="7"/>
        <v>0</v>
      </c>
      <c r="P32" s="30">
        <f t="shared" si="7"/>
        <v>0</v>
      </c>
      <c r="Q32" s="30">
        <f t="shared" si="7"/>
        <v>0</v>
      </c>
      <c r="R32" s="30">
        <f t="shared" si="7"/>
        <v>0</v>
      </c>
      <c r="S32" s="30">
        <f t="shared" si="7"/>
        <v>0</v>
      </c>
      <c r="T32" s="30">
        <f t="shared" si="7"/>
        <v>0</v>
      </c>
      <c r="U32" s="30">
        <f t="shared" si="7"/>
        <v>0</v>
      </c>
      <c r="V32" s="30">
        <f t="shared" si="7"/>
        <v>0</v>
      </c>
      <c r="W32" s="30">
        <f t="shared" si="7"/>
        <v>0</v>
      </c>
      <c r="X32" s="30">
        <f t="shared" si="7"/>
        <v>0</v>
      </c>
      <c r="Y32" s="30">
        <f t="shared" si="7"/>
        <v>0</v>
      </c>
      <c r="Z32" s="30">
        <f t="shared" si="7"/>
        <v>0</v>
      </c>
      <c r="AA32" s="30">
        <f t="shared" si="7"/>
        <v>0</v>
      </c>
      <c r="AB32" s="30">
        <f t="shared" si="7"/>
        <v>0</v>
      </c>
    </row>
    <row r="33" spans="3:28" hidden="1">
      <c r="C33" s="30" t="s">
        <v>43</v>
      </c>
      <c r="D33" s="30">
        <f>SUM(D30:D32)</f>
        <v>0</v>
      </c>
      <c r="E33" s="30">
        <f t="shared" ref="E33:AB33" si="8">SUM(E30:E32)</f>
        <v>0</v>
      </c>
      <c r="F33" s="30">
        <f t="shared" si="8"/>
        <v>0</v>
      </c>
      <c r="G33" s="30">
        <f t="shared" si="8"/>
        <v>0</v>
      </c>
      <c r="H33" s="30">
        <f t="shared" si="8"/>
        <v>0</v>
      </c>
      <c r="I33" s="30">
        <f t="shared" si="8"/>
        <v>0</v>
      </c>
      <c r="J33" s="30">
        <f t="shared" si="8"/>
        <v>0</v>
      </c>
      <c r="K33" s="30">
        <f t="shared" si="8"/>
        <v>0</v>
      </c>
      <c r="L33" s="30">
        <f t="shared" si="8"/>
        <v>0</v>
      </c>
      <c r="M33" s="30">
        <f t="shared" si="8"/>
        <v>0</v>
      </c>
      <c r="N33" s="30">
        <f t="shared" si="8"/>
        <v>0</v>
      </c>
      <c r="O33" s="30">
        <f t="shared" si="8"/>
        <v>0</v>
      </c>
      <c r="P33" s="30">
        <f t="shared" si="8"/>
        <v>0</v>
      </c>
      <c r="Q33" s="30">
        <f t="shared" si="8"/>
        <v>0</v>
      </c>
      <c r="R33" s="30">
        <f t="shared" si="8"/>
        <v>0</v>
      </c>
      <c r="S33" s="30">
        <f t="shared" si="8"/>
        <v>0</v>
      </c>
      <c r="T33" s="30">
        <f t="shared" si="8"/>
        <v>0</v>
      </c>
      <c r="U33" s="30">
        <f t="shared" si="8"/>
        <v>0</v>
      </c>
      <c r="V33" s="30">
        <f t="shared" si="8"/>
        <v>0</v>
      </c>
      <c r="W33" s="30">
        <f t="shared" si="8"/>
        <v>0</v>
      </c>
      <c r="X33" s="30">
        <f t="shared" si="8"/>
        <v>0</v>
      </c>
      <c r="Y33" s="30">
        <f t="shared" si="8"/>
        <v>0</v>
      </c>
      <c r="Z33" s="30">
        <f t="shared" si="8"/>
        <v>0</v>
      </c>
      <c r="AA33" s="30">
        <f t="shared" si="8"/>
        <v>0</v>
      </c>
      <c r="AB33" s="30">
        <f t="shared" si="8"/>
        <v>0</v>
      </c>
    </row>
    <row r="34" spans="3:28" hidden="1">
      <c r="C34" s="30" t="s">
        <v>44</v>
      </c>
      <c r="D34" s="30">
        <f>6*(3-COUNTIF(D30:D32,0))</f>
        <v>0</v>
      </c>
      <c r="E34" s="30">
        <f t="shared" ref="E34:AB34" si="9">6*(3-COUNTIF(E30:E32,0))</f>
        <v>0</v>
      </c>
      <c r="F34" s="30">
        <f t="shared" si="9"/>
        <v>0</v>
      </c>
      <c r="G34" s="30">
        <f t="shared" si="9"/>
        <v>0</v>
      </c>
      <c r="H34" s="30">
        <f t="shared" si="9"/>
        <v>0</v>
      </c>
      <c r="I34" s="30">
        <f t="shared" si="9"/>
        <v>0</v>
      </c>
      <c r="J34" s="30">
        <f t="shared" si="9"/>
        <v>0</v>
      </c>
      <c r="K34" s="30">
        <f t="shared" si="9"/>
        <v>0</v>
      </c>
      <c r="L34" s="30">
        <f t="shared" si="9"/>
        <v>0</v>
      </c>
      <c r="M34" s="30">
        <f t="shared" si="9"/>
        <v>0</v>
      </c>
      <c r="N34" s="30">
        <f t="shared" si="9"/>
        <v>0</v>
      </c>
      <c r="O34" s="30">
        <f t="shared" si="9"/>
        <v>0</v>
      </c>
      <c r="P34" s="30">
        <f t="shared" si="9"/>
        <v>0</v>
      </c>
      <c r="Q34" s="30">
        <f t="shared" si="9"/>
        <v>0</v>
      </c>
      <c r="R34" s="30">
        <f t="shared" si="9"/>
        <v>0</v>
      </c>
      <c r="S34" s="30">
        <f>6*(3-COUNTIF(S30:S32,0))</f>
        <v>0</v>
      </c>
      <c r="T34" s="30">
        <f t="shared" si="9"/>
        <v>0</v>
      </c>
      <c r="U34" s="30">
        <f t="shared" si="9"/>
        <v>0</v>
      </c>
      <c r="V34" s="30">
        <f t="shared" si="9"/>
        <v>0</v>
      </c>
      <c r="W34" s="30">
        <f t="shared" si="9"/>
        <v>0</v>
      </c>
      <c r="X34" s="30">
        <f>6*(3-COUNTIF(X30:X32,0))</f>
        <v>0</v>
      </c>
      <c r="Y34" s="30">
        <f t="shared" si="9"/>
        <v>0</v>
      </c>
      <c r="Z34" s="30">
        <f t="shared" si="9"/>
        <v>0</v>
      </c>
      <c r="AA34" s="30">
        <f t="shared" si="9"/>
        <v>0</v>
      </c>
      <c r="AB34" s="30">
        <f t="shared" si="9"/>
        <v>0</v>
      </c>
    </row>
    <row r="35" spans="3:28" hidden="1"/>
    <row r="36" spans="3:28" hidden="1">
      <c r="C36" s="30" t="s">
        <v>198</v>
      </c>
      <c r="D36" s="30">
        <f ca="1">IF(D4&gt;64,IF(D5&lt;65,41,0),0)</f>
        <v>0</v>
      </c>
      <c r="E36" s="30">
        <f t="shared" ref="E36:AB36" ca="1" si="10">IF(E4&gt;64,IF(E5&lt;65,41,0),0)</f>
        <v>0</v>
      </c>
      <c r="F36" s="30">
        <f t="shared" ca="1" si="10"/>
        <v>0</v>
      </c>
      <c r="G36" s="30">
        <f t="shared" ca="1" si="10"/>
        <v>0</v>
      </c>
      <c r="H36" s="30">
        <f t="shared" ca="1" si="10"/>
        <v>0</v>
      </c>
      <c r="I36" s="30">
        <f t="shared" ca="1" si="10"/>
        <v>0</v>
      </c>
      <c r="J36" s="30">
        <f t="shared" ca="1" si="10"/>
        <v>0</v>
      </c>
      <c r="K36" s="30">
        <f t="shared" ca="1" si="10"/>
        <v>0</v>
      </c>
      <c r="L36" s="30">
        <f t="shared" ca="1" si="10"/>
        <v>0</v>
      </c>
      <c r="M36" s="30">
        <f t="shared" ca="1" si="10"/>
        <v>0</v>
      </c>
      <c r="N36" s="30">
        <f t="shared" ca="1" si="10"/>
        <v>0</v>
      </c>
      <c r="O36" s="30">
        <f t="shared" ca="1" si="10"/>
        <v>0</v>
      </c>
      <c r="P36" s="30">
        <f t="shared" ca="1" si="10"/>
        <v>0</v>
      </c>
      <c r="Q36" s="30">
        <f t="shared" ca="1" si="10"/>
        <v>0</v>
      </c>
      <c r="R36" s="30">
        <f t="shared" ca="1" si="10"/>
        <v>0</v>
      </c>
      <c r="S36" s="30">
        <f t="shared" ca="1" si="10"/>
        <v>0</v>
      </c>
      <c r="T36" s="30">
        <f t="shared" ca="1" si="10"/>
        <v>0</v>
      </c>
      <c r="U36" s="30">
        <f t="shared" ca="1" si="10"/>
        <v>0</v>
      </c>
      <c r="V36" s="30">
        <f t="shared" ca="1" si="10"/>
        <v>0</v>
      </c>
      <c r="W36" s="30">
        <f t="shared" ca="1" si="10"/>
        <v>0</v>
      </c>
      <c r="X36" s="30">
        <f t="shared" ca="1" si="10"/>
        <v>0</v>
      </c>
      <c r="Y36" s="30">
        <f t="shared" ca="1" si="10"/>
        <v>0</v>
      </c>
      <c r="Z36" s="30">
        <f t="shared" ca="1" si="10"/>
        <v>0</v>
      </c>
      <c r="AA36" s="30">
        <f t="shared" ca="1" si="10"/>
        <v>0</v>
      </c>
      <c r="AB36" s="30">
        <f t="shared" ca="1" si="10"/>
        <v>0</v>
      </c>
    </row>
    <row r="37" spans="3:28" hidden="1">
      <c r="C37" s="30" t="s">
        <v>199</v>
      </c>
      <c r="D37" s="30">
        <f>IF(プロフィール!$B$28&gt;0,IF(D5&gt;64,IF(D4&lt;65,41,0),0),0)</f>
        <v>0</v>
      </c>
      <c r="E37" s="30">
        <f>IF(プロフィール!$B$28&gt;0,IF(E5&gt;64,IF(E4&lt;65,41,0),0),0)</f>
        <v>0</v>
      </c>
      <c r="F37" s="30">
        <f>IF(プロフィール!$B$28&gt;0,IF(F5&gt;64,IF(F4&lt;65,41,0),0),0)</f>
        <v>0</v>
      </c>
      <c r="G37" s="30">
        <f>IF(プロフィール!$B$28&gt;0,IF(G5&gt;64,IF(G4&lt;65,41,0),0),0)</f>
        <v>0</v>
      </c>
      <c r="H37" s="30">
        <f>IF(プロフィール!$B$28&gt;0,IF(H5&gt;64,IF(H4&lt;65,41,0),0),0)</f>
        <v>0</v>
      </c>
      <c r="I37" s="30">
        <f>IF(プロフィール!$B$28&gt;0,IF(I5&gt;64,IF(I4&lt;65,41,0),0),0)</f>
        <v>0</v>
      </c>
      <c r="J37" s="30">
        <f>IF(プロフィール!$B$28&gt;0,IF(J5&gt;64,IF(J4&lt;65,41,0),0),0)</f>
        <v>0</v>
      </c>
      <c r="K37" s="30">
        <f>IF(プロフィール!$B$28&gt;0,IF(K5&gt;64,IF(K4&lt;65,41,0),0),0)</f>
        <v>0</v>
      </c>
      <c r="L37" s="30">
        <f>IF(プロフィール!$B$28&gt;0,IF(L5&gt;64,IF(L4&lt;65,41,0),0),0)</f>
        <v>0</v>
      </c>
      <c r="M37" s="30">
        <f>IF(プロフィール!$B$28&gt;0,IF(M5&gt;64,IF(M4&lt;65,41,0),0),0)</f>
        <v>0</v>
      </c>
      <c r="N37" s="30">
        <f>IF(プロフィール!$B$28&gt;0,IF(N5&gt;64,IF(N4&lt;65,41,0),0),0)</f>
        <v>0</v>
      </c>
      <c r="O37" s="30">
        <f>IF(プロフィール!$B$28&gt;0,IF(O5&gt;64,IF(O4&lt;65,41,0),0),0)</f>
        <v>0</v>
      </c>
      <c r="P37" s="30">
        <f>IF(プロフィール!$B$28&gt;0,IF(P5&gt;64,IF(P4&lt;65,41,0),0),0)</f>
        <v>0</v>
      </c>
      <c r="Q37" s="30">
        <f>IF(プロフィール!$B$28&gt;0,IF(Q5&gt;64,IF(Q4&lt;65,41,0),0),0)</f>
        <v>0</v>
      </c>
      <c r="R37" s="30">
        <f>IF(プロフィール!$B$28&gt;0,IF(R5&gt;64,IF(R4&lt;65,41,0),0),0)</f>
        <v>0</v>
      </c>
      <c r="S37" s="30">
        <f>IF(プロフィール!$B$28&gt;0,IF(S5&gt;64,IF(S4&lt;65,41,0),0),0)</f>
        <v>0</v>
      </c>
      <c r="T37" s="30">
        <f>IF(プロフィール!$B$28&gt;0,IF(T5&gt;64,IF(T4&lt;65,41,0),0),0)</f>
        <v>0</v>
      </c>
      <c r="U37" s="30">
        <f>IF(プロフィール!$B$28&gt;0,IF(U5&gt;64,IF(U4&lt;65,41,0),0),0)</f>
        <v>0</v>
      </c>
      <c r="V37" s="30">
        <f>IF(プロフィール!$B$28&gt;0,IF(V5&gt;64,IF(V4&lt;65,41,0),0),0)</f>
        <v>0</v>
      </c>
      <c r="W37" s="30">
        <f>IF(プロフィール!$B$28&gt;0,IF(W5&gt;64,IF(W4&lt;65,41,0),0),0)</f>
        <v>0</v>
      </c>
      <c r="X37" s="30">
        <f>IF(プロフィール!$B$28&gt;0,IF(X5&gt;64,IF(X4&lt;65,41,0),0),0)</f>
        <v>0</v>
      </c>
      <c r="Y37" s="30">
        <f>IF(プロフィール!$B$28&gt;0,IF(Y5&gt;64,IF(Y4&lt;65,41,0),0),0)</f>
        <v>0</v>
      </c>
      <c r="Z37" s="30">
        <f>IF(プロフィール!$B$28&gt;0,IF(Z5&gt;64,IF(Z4&lt;65,41,0),0),0)</f>
        <v>0</v>
      </c>
      <c r="AA37" s="30">
        <f>IF(プロフィール!$B$28&gt;0,IF(AA5&gt;64,IF(AA4&lt;65,41,0),0),0)</f>
        <v>0</v>
      </c>
      <c r="AB37" s="30">
        <f>IF(プロフィール!$B$28&gt;0,IF(AB5&gt;64,IF(AB4&lt;65,41,0),0),0)</f>
        <v>0</v>
      </c>
    </row>
    <row r="38" spans="3:28" hidden="1"/>
    <row r="39" spans="3:28" hidden="1"/>
    <row r="40" spans="3:28" hidden="1">
      <c r="C40" s="30" t="s">
        <v>118</v>
      </c>
      <c r="D40" s="30">
        <f ca="1">IF(D3=プロフィール!$B$45,プロフィール!$B$47,0)</f>
        <v>0</v>
      </c>
      <c r="E40" s="30">
        <f ca="1">IF(E3=プロフィール!$B$45,プロフィール!$B$47,0)</f>
        <v>0</v>
      </c>
      <c r="F40" s="30">
        <f ca="1">IF(F3=プロフィール!$B$45,プロフィール!$B$47,0)</f>
        <v>0</v>
      </c>
      <c r="G40" s="30">
        <f ca="1">IF(G3=プロフィール!$B$45,プロフィール!$B$47,0)</f>
        <v>0</v>
      </c>
      <c r="H40" s="30">
        <f ca="1">IF(H3=プロフィール!$B$45,プロフィール!$B$47,0)</f>
        <v>0</v>
      </c>
      <c r="I40" s="30">
        <f ca="1">IF(I3=プロフィール!$B$45,プロフィール!$B$47,0)</f>
        <v>0</v>
      </c>
      <c r="J40" s="30">
        <f ca="1">IF(J3=プロフィール!$B$45,プロフィール!$B$47,0)</f>
        <v>0</v>
      </c>
      <c r="K40" s="30">
        <f ca="1">IF(K3=プロフィール!$B$45,プロフィール!$B$47,0)</f>
        <v>0</v>
      </c>
      <c r="L40" s="30">
        <f ca="1">IF(L3=プロフィール!$B$45,プロフィール!$B$47,0)</f>
        <v>0</v>
      </c>
      <c r="M40" s="30">
        <f ca="1">IF(M3=プロフィール!$B$45,プロフィール!$B$47,0)</f>
        <v>0</v>
      </c>
      <c r="N40" s="30">
        <f ca="1">IF(N3=プロフィール!$B$45,プロフィール!$B$47,0)</f>
        <v>0</v>
      </c>
      <c r="O40" s="30">
        <f ca="1">IF(O3=プロフィール!$B$45,プロフィール!$B$47,0)</f>
        <v>0</v>
      </c>
      <c r="P40" s="30">
        <f ca="1">IF(P3=プロフィール!$B$45,プロフィール!$B$47,0)</f>
        <v>0</v>
      </c>
      <c r="Q40" s="30">
        <f ca="1">IF(Q3=プロフィール!$B$45,プロフィール!$B$47,0)</f>
        <v>0</v>
      </c>
      <c r="R40" s="30">
        <f ca="1">IF(R3=プロフィール!$B$45,プロフィール!$B$47,0)</f>
        <v>0</v>
      </c>
      <c r="S40" s="30">
        <f ca="1">IF(S3=プロフィール!$B$45,プロフィール!$B$47,0)</f>
        <v>0</v>
      </c>
      <c r="T40" s="30">
        <f ca="1">IF(T3=プロフィール!$B$45,プロフィール!$B$47,0)</f>
        <v>0</v>
      </c>
      <c r="U40" s="30">
        <f ca="1">IF(U3=プロフィール!$B$45,プロフィール!$B$47,0)</f>
        <v>0</v>
      </c>
      <c r="V40" s="30">
        <f ca="1">IF(V3=プロフィール!$B$45,プロフィール!$B$47,0)</f>
        <v>0</v>
      </c>
      <c r="W40" s="30">
        <f ca="1">IF(W3=プロフィール!$B$45,プロフィール!$B$47,0)</f>
        <v>0</v>
      </c>
      <c r="X40" s="30">
        <f ca="1">IF(X3=プロフィール!$B$45,プロフィール!$B$47,0)</f>
        <v>0</v>
      </c>
      <c r="Y40" s="30">
        <f ca="1">IF(Y3=プロフィール!$B$45,プロフィール!$B$47,0)</f>
        <v>0</v>
      </c>
      <c r="Z40" s="30">
        <f ca="1">IF(Z3=プロフィール!$B$45,プロフィール!$B$47,0)</f>
        <v>0</v>
      </c>
      <c r="AA40" s="30">
        <f ca="1">IF(AA3=プロフィール!$B$45,プロフィール!$B$47,0)</f>
        <v>0</v>
      </c>
      <c r="AB40" s="30">
        <f ca="1">IF(AB3=プロフィール!$B$45,プロフィール!$B$47,0)</f>
        <v>0</v>
      </c>
    </row>
  </sheetData>
  <sheetProtection sheet="1" objects="1" scenarios="1"/>
  <mergeCells count="12">
    <mergeCell ref="A6:A12"/>
    <mergeCell ref="A13:A18"/>
    <mergeCell ref="A19:A21"/>
    <mergeCell ref="A2:C3"/>
    <mergeCell ref="A4:C4"/>
    <mergeCell ref="A5:C5"/>
    <mergeCell ref="B19:B21"/>
    <mergeCell ref="B6:B8"/>
    <mergeCell ref="B9:B10"/>
    <mergeCell ref="B11:B12"/>
    <mergeCell ref="B13:B15"/>
    <mergeCell ref="B16:B17"/>
  </mergeCells>
  <phoneticPr fontId="2"/>
  <conditionalFormatting sqref="D4:AB4">
    <cfRule type="expression" dxfId="3" priority="1" stopIfTrue="1">
      <formula>#REF!=""</formula>
    </cfRule>
  </conditionalFormatting>
  <conditionalFormatting sqref="D4:AB5">
    <cfRule type="expression" dxfId="2" priority="2" stopIfTrue="1">
      <formula>"$C4="""""</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AA41"/>
  <sheetViews>
    <sheetView workbookViewId="0">
      <selection activeCell="A22" sqref="A22:XFD42"/>
    </sheetView>
  </sheetViews>
  <sheetFormatPr defaultColWidth="9" defaultRowHeight="13.5"/>
  <cols>
    <col min="1" max="1" width="9" style="30"/>
    <col min="2" max="2" width="14.75" style="30" customWidth="1"/>
    <col min="3" max="16384" width="9" style="30"/>
  </cols>
  <sheetData>
    <row r="1" spans="1:27" s="36" customFormat="1" ht="21">
      <c r="A1" s="36" t="s">
        <v>130</v>
      </c>
    </row>
    <row r="2" spans="1:27">
      <c r="A2" s="237"/>
      <c r="B2" s="238"/>
      <c r="C2" s="31">
        <v>1</v>
      </c>
      <c r="D2" s="31">
        <f t="shared" ref="D2:AA2" si="0">C2+1</f>
        <v>2</v>
      </c>
      <c r="E2" s="31">
        <f t="shared" si="0"/>
        <v>3</v>
      </c>
      <c r="F2" s="31">
        <f t="shared" si="0"/>
        <v>4</v>
      </c>
      <c r="G2" s="32">
        <f t="shared" si="0"/>
        <v>5</v>
      </c>
      <c r="H2" s="31">
        <f t="shared" si="0"/>
        <v>6</v>
      </c>
      <c r="I2" s="31">
        <f t="shared" si="0"/>
        <v>7</v>
      </c>
      <c r="J2" s="31">
        <f t="shared" si="0"/>
        <v>8</v>
      </c>
      <c r="K2" s="31">
        <f t="shared" si="0"/>
        <v>9</v>
      </c>
      <c r="L2" s="32">
        <f t="shared" si="0"/>
        <v>10</v>
      </c>
      <c r="M2" s="31">
        <f t="shared" si="0"/>
        <v>11</v>
      </c>
      <c r="N2" s="31">
        <f t="shared" si="0"/>
        <v>12</v>
      </c>
      <c r="O2" s="33">
        <f t="shared" si="0"/>
        <v>13</v>
      </c>
      <c r="P2" s="31">
        <f t="shared" si="0"/>
        <v>14</v>
      </c>
      <c r="Q2" s="31">
        <f t="shared" si="0"/>
        <v>15</v>
      </c>
      <c r="R2" s="31">
        <f t="shared" si="0"/>
        <v>16</v>
      </c>
      <c r="S2" s="31">
        <f t="shared" si="0"/>
        <v>17</v>
      </c>
      <c r="T2" s="31">
        <f t="shared" si="0"/>
        <v>18</v>
      </c>
      <c r="U2" s="31">
        <f t="shared" si="0"/>
        <v>19</v>
      </c>
      <c r="V2" s="31">
        <f t="shared" si="0"/>
        <v>20</v>
      </c>
      <c r="W2" s="31">
        <f t="shared" si="0"/>
        <v>21</v>
      </c>
      <c r="X2" s="31">
        <f t="shared" si="0"/>
        <v>22</v>
      </c>
      <c r="Y2" s="31">
        <f t="shared" si="0"/>
        <v>23</v>
      </c>
      <c r="Z2" s="31">
        <f t="shared" si="0"/>
        <v>24</v>
      </c>
      <c r="AA2" s="31">
        <f t="shared" si="0"/>
        <v>25</v>
      </c>
    </row>
    <row r="3" spans="1:27">
      <c r="A3" s="239"/>
      <c r="B3" s="240"/>
      <c r="C3" s="40">
        <f ca="1">プロフィール!B3</f>
        <v>2025</v>
      </c>
      <c r="D3" s="40">
        <f t="shared" ref="D3:AA3" ca="1" si="1">IF(ISBLANK(C3),"",C3+1)</f>
        <v>2026</v>
      </c>
      <c r="E3" s="40">
        <f t="shared" ca="1" si="1"/>
        <v>2027</v>
      </c>
      <c r="F3" s="40">
        <f t="shared" ca="1" si="1"/>
        <v>2028</v>
      </c>
      <c r="G3" s="40">
        <f t="shared" ca="1" si="1"/>
        <v>2029</v>
      </c>
      <c r="H3" s="40">
        <f t="shared" ca="1" si="1"/>
        <v>2030</v>
      </c>
      <c r="I3" s="40">
        <f t="shared" ca="1" si="1"/>
        <v>2031</v>
      </c>
      <c r="J3" s="40">
        <f t="shared" ca="1" si="1"/>
        <v>2032</v>
      </c>
      <c r="K3" s="40">
        <f t="shared" ca="1" si="1"/>
        <v>2033</v>
      </c>
      <c r="L3" s="40">
        <f t="shared" ca="1" si="1"/>
        <v>2034</v>
      </c>
      <c r="M3" s="40">
        <f t="shared" ca="1" si="1"/>
        <v>2035</v>
      </c>
      <c r="N3" s="40">
        <f t="shared" ca="1" si="1"/>
        <v>2036</v>
      </c>
      <c r="O3" s="40">
        <f t="shared" ca="1" si="1"/>
        <v>2037</v>
      </c>
      <c r="P3" s="40">
        <f t="shared" ca="1" si="1"/>
        <v>2038</v>
      </c>
      <c r="Q3" s="40">
        <f t="shared" ca="1" si="1"/>
        <v>2039</v>
      </c>
      <c r="R3" s="40">
        <f t="shared" ca="1" si="1"/>
        <v>2040</v>
      </c>
      <c r="S3" s="40">
        <f t="shared" ca="1" si="1"/>
        <v>2041</v>
      </c>
      <c r="T3" s="40">
        <f t="shared" ca="1" si="1"/>
        <v>2042</v>
      </c>
      <c r="U3" s="40">
        <f t="shared" ca="1" si="1"/>
        <v>2043</v>
      </c>
      <c r="V3" s="40">
        <f t="shared" ca="1" si="1"/>
        <v>2044</v>
      </c>
      <c r="W3" s="40">
        <f t="shared" ca="1" si="1"/>
        <v>2045</v>
      </c>
      <c r="X3" s="40">
        <f t="shared" ca="1" si="1"/>
        <v>2046</v>
      </c>
      <c r="Y3" s="40">
        <f t="shared" ca="1" si="1"/>
        <v>2047</v>
      </c>
      <c r="Z3" s="40">
        <f t="shared" ca="1" si="1"/>
        <v>2048</v>
      </c>
      <c r="AA3" s="40">
        <f t="shared" ca="1" si="1"/>
        <v>2049</v>
      </c>
    </row>
    <row r="4" spans="1:27" s="37" customFormat="1" ht="15" customHeight="1">
      <c r="A4" s="241" t="s">
        <v>131</v>
      </c>
      <c r="B4" s="241"/>
      <c r="C4" s="41" t="str">
        <f>プランニングシート!C4</f>
        <v/>
      </c>
      <c r="D4" s="41" t="str">
        <f>プランニングシート!D4</f>
        <v/>
      </c>
      <c r="E4" s="41" t="str">
        <f>プランニングシート!E4</f>
        <v/>
      </c>
      <c r="F4" s="41" t="str">
        <f>プランニングシート!F4</f>
        <v/>
      </c>
      <c r="G4" s="41" t="str">
        <f>プランニングシート!G4</f>
        <v/>
      </c>
      <c r="H4" s="41" t="str">
        <f>プランニングシート!H4</f>
        <v/>
      </c>
      <c r="I4" s="41" t="str">
        <f>プランニングシート!I4</f>
        <v/>
      </c>
      <c r="J4" s="41" t="str">
        <f>プランニングシート!J4</f>
        <v/>
      </c>
      <c r="K4" s="41" t="str">
        <f>プランニングシート!K4</f>
        <v/>
      </c>
      <c r="L4" s="41" t="str">
        <f>プランニングシート!L4</f>
        <v/>
      </c>
      <c r="M4" s="41" t="str">
        <f>プランニングシート!M4</f>
        <v/>
      </c>
      <c r="N4" s="41" t="str">
        <f>プランニングシート!N4</f>
        <v/>
      </c>
      <c r="O4" s="41" t="str">
        <f>プランニングシート!O4</f>
        <v/>
      </c>
      <c r="P4" s="41" t="str">
        <f>プランニングシート!P4</f>
        <v/>
      </c>
      <c r="Q4" s="41" t="str">
        <f>プランニングシート!Q4</f>
        <v/>
      </c>
      <c r="R4" s="41" t="str">
        <f>プランニングシート!R4</f>
        <v/>
      </c>
      <c r="S4" s="41" t="str">
        <f>プランニングシート!S4</f>
        <v/>
      </c>
      <c r="T4" s="41" t="str">
        <f>プランニングシート!T4</f>
        <v/>
      </c>
      <c r="U4" s="41" t="str">
        <f>プランニングシート!U4</f>
        <v/>
      </c>
      <c r="V4" s="41" t="str">
        <f>プランニングシート!V4</f>
        <v/>
      </c>
      <c r="W4" s="41" t="str">
        <f>プランニングシート!W4</f>
        <v/>
      </c>
      <c r="X4" s="41" t="str">
        <f>プランニングシート!X4</f>
        <v/>
      </c>
      <c r="Y4" s="41" t="str">
        <f>プランニングシート!Y4</f>
        <v/>
      </c>
      <c r="Z4" s="41" t="str">
        <f>プランニングシート!Z4</f>
        <v/>
      </c>
      <c r="AA4" s="41" t="str">
        <f>プランニングシート!AA4</f>
        <v/>
      </c>
    </row>
    <row r="5" spans="1:27" s="37" customFormat="1" ht="15" customHeight="1">
      <c r="A5" s="242" t="s">
        <v>122</v>
      </c>
      <c r="B5" s="242"/>
      <c r="C5" s="42" t="str">
        <f ca="1">プランニングシート!C5</f>
        <v/>
      </c>
      <c r="D5" s="42" t="str">
        <f ca="1">プランニングシート!D5</f>
        <v/>
      </c>
      <c r="E5" s="42" t="str">
        <f ca="1">プランニングシート!E5</f>
        <v/>
      </c>
      <c r="F5" s="42" t="str">
        <f ca="1">プランニングシート!F5</f>
        <v/>
      </c>
      <c r="G5" s="42" t="str">
        <f ca="1">プランニングシート!G5</f>
        <v/>
      </c>
      <c r="H5" s="42" t="str">
        <f ca="1">プランニングシート!H5</f>
        <v/>
      </c>
      <c r="I5" s="42" t="str">
        <f ca="1">プランニングシート!I5</f>
        <v/>
      </c>
      <c r="J5" s="42" t="str">
        <f ca="1">プランニングシート!J5</f>
        <v/>
      </c>
      <c r="K5" s="42" t="str">
        <f ca="1">プランニングシート!K5</f>
        <v/>
      </c>
      <c r="L5" s="42" t="str">
        <f ca="1">プランニングシート!L5</f>
        <v/>
      </c>
      <c r="M5" s="42" t="str">
        <f ca="1">プランニングシート!M5</f>
        <v/>
      </c>
      <c r="N5" s="42" t="str">
        <f ca="1">プランニングシート!N5</f>
        <v/>
      </c>
      <c r="O5" s="42" t="str">
        <f ca="1">プランニングシート!O5</f>
        <v/>
      </c>
      <c r="P5" s="42" t="str">
        <f ca="1">プランニングシート!P5</f>
        <v/>
      </c>
      <c r="Q5" s="42" t="str">
        <f ca="1">プランニングシート!Q5</f>
        <v/>
      </c>
      <c r="R5" s="42" t="str">
        <f ca="1">プランニングシート!R5</f>
        <v/>
      </c>
      <c r="S5" s="42" t="str">
        <f ca="1">プランニングシート!S5</f>
        <v/>
      </c>
      <c r="T5" s="42" t="str">
        <f ca="1">プランニングシート!T5</f>
        <v/>
      </c>
      <c r="U5" s="42" t="str">
        <f ca="1">プランニングシート!U5</f>
        <v/>
      </c>
      <c r="V5" s="42" t="str">
        <f ca="1">プランニングシート!V5</f>
        <v/>
      </c>
      <c r="W5" s="42" t="str">
        <f ca="1">プランニングシート!W5</f>
        <v/>
      </c>
      <c r="X5" s="42" t="str">
        <f ca="1">プランニングシート!X5</f>
        <v/>
      </c>
      <c r="Y5" s="42" t="str">
        <f ca="1">プランニングシート!Y5</f>
        <v/>
      </c>
      <c r="Z5" s="42" t="str">
        <f ca="1">プランニングシート!Z5</f>
        <v/>
      </c>
      <c r="AA5" s="42" t="str">
        <f ca="1">プランニングシート!AA5</f>
        <v/>
      </c>
    </row>
    <row r="6" spans="1:27" s="37" customFormat="1" ht="15" customHeight="1">
      <c r="A6" s="243" t="s">
        <v>132</v>
      </c>
      <c r="B6" s="39" t="str">
        <f>プロフィール!A36</f>
        <v>子ども１</v>
      </c>
      <c r="C6" s="42" t="str">
        <f>プランニングシート!C6</f>
        <v/>
      </c>
      <c r="D6" s="42" t="str">
        <f>プランニングシート!D6</f>
        <v/>
      </c>
      <c r="E6" s="42" t="str">
        <f>プランニングシート!E6</f>
        <v/>
      </c>
      <c r="F6" s="42" t="str">
        <f>プランニングシート!F6</f>
        <v/>
      </c>
      <c r="G6" s="42" t="str">
        <f>プランニングシート!G6</f>
        <v/>
      </c>
      <c r="H6" s="42" t="str">
        <f>プランニングシート!H6</f>
        <v/>
      </c>
      <c r="I6" s="42" t="str">
        <f>プランニングシート!I6</f>
        <v/>
      </c>
      <c r="J6" s="42" t="str">
        <f>プランニングシート!J6</f>
        <v/>
      </c>
      <c r="K6" s="42" t="str">
        <f>プランニングシート!K6</f>
        <v/>
      </c>
      <c r="L6" s="42" t="str">
        <f>プランニングシート!L6</f>
        <v/>
      </c>
      <c r="M6" s="42" t="str">
        <f>プランニングシート!M6</f>
        <v/>
      </c>
      <c r="N6" s="42" t="str">
        <f>プランニングシート!N6</f>
        <v/>
      </c>
      <c r="O6" s="42" t="str">
        <f>プランニングシート!O6</f>
        <v/>
      </c>
      <c r="P6" s="42" t="str">
        <f>プランニングシート!P6</f>
        <v/>
      </c>
      <c r="Q6" s="42" t="str">
        <f>プランニングシート!Q6</f>
        <v/>
      </c>
      <c r="R6" s="42" t="str">
        <f>プランニングシート!R6</f>
        <v/>
      </c>
      <c r="S6" s="42" t="str">
        <f>プランニングシート!S6</f>
        <v/>
      </c>
      <c r="T6" s="42" t="str">
        <f>プランニングシート!T6</f>
        <v/>
      </c>
      <c r="U6" s="42" t="str">
        <f>プランニングシート!U6</f>
        <v/>
      </c>
      <c r="V6" s="42" t="str">
        <f>プランニングシート!V6</f>
        <v/>
      </c>
      <c r="W6" s="42" t="str">
        <f>プランニングシート!W6</f>
        <v/>
      </c>
      <c r="X6" s="42" t="str">
        <f>プランニングシート!X6</f>
        <v/>
      </c>
      <c r="Y6" s="42" t="str">
        <f>プランニングシート!Y6</f>
        <v/>
      </c>
      <c r="Z6" s="42" t="str">
        <f>プランニングシート!Z6</f>
        <v/>
      </c>
      <c r="AA6" s="42" t="str">
        <f>プランニングシート!AA6</f>
        <v/>
      </c>
    </row>
    <row r="7" spans="1:27" s="37" customFormat="1" ht="15" customHeight="1">
      <c r="A7" s="244"/>
      <c r="B7" s="39" t="str">
        <f>プロフィール!A37</f>
        <v>子ども２</v>
      </c>
      <c r="C7" s="42" t="str">
        <f>プランニングシート!C7</f>
        <v/>
      </c>
      <c r="D7" s="42" t="str">
        <f>プランニングシート!D7</f>
        <v/>
      </c>
      <c r="E7" s="42" t="str">
        <f>プランニングシート!E7</f>
        <v/>
      </c>
      <c r="F7" s="42" t="str">
        <f>プランニングシート!F7</f>
        <v/>
      </c>
      <c r="G7" s="42" t="str">
        <f>プランニングシート!G7</f>
        <v/>
      </c>
      <c r="H7" s="42" t="str">
        <f>プランニングシート!H7</f>
        <v/>
      </c>
      <c r="I7" s="42" t="str">
        <f>プランニングシート!I7</f>
        <v/>
      </c>
      <c r="J7" s="42" t="str">
        <f>プランニングシート!J7</f>
        <v/>
      </c>
      <c r="K7" s="42" t="str">
        <f>プランニングシート!K7</f>
        <v/>
      </c>
      <c r="L7" s="42" t="str">
        <f>プランニングシート!L7</f>
        <v/>
      </c>
      <c r="M7" s="42" t="str">
        <f>プランニングシート!M7</f>
        <v/>
      </c>
      <c r="N7" s="42" t="str">
        <f>プランニングシート!N7</f>
        <v/>
      </c>
      <c r="O7" s="42" t="str">
        <f>プランニングシート!O7</f>
        <v/>
      </c>
      <c r="P7" s="42" t="str">
        <f>プランニングシート!P7</f>
        <v/>
      </c>
      <c r="Q7" s="42" t="str">
        <f>プランニングシート!Q7</f>
        <v/>
      </c>
      <c r="R7" s="42" t="str">
        <f>プランニングシート!R7</f>
        <v/>
      </c>
      <c r="S7" s="42" t="str">
        <f>プランニングシート!S7</f>
        <v/>
      </c>
      <c r="T7" s="42" t="str">
        <f>プランニングシート!T7</f>
        <v/>
      </c>
      <c r="U7" s="42" t="str">
        <f>プランニングシート!U7</f>
        <v/>
      </c>
      <c r="V7" s="42" t="str">
        <f>プランニングシート!V7</f>
        <v/>
      </c>
      <c r="W7" s="42" t="str">
        <f>プランニングシート!W7</f>
        <v/>
      </c>
      <c r="X7" s="42" t="str">
        <f>プランニングシート!X7</f>
        <v/>
      </c>
      <c r="Y7" s="42" t="str">
        <f>プランニングシート!Y7</f>
        <v/>
      </c>
      <c r="Z7" s="42" t="str">
        <f>プランニングシート!Z7</f>
        <v/>
      </c>
      <c r="AA7" s="42" t="str">
        <f>プランニングシート!AA7</f>
        <v/>
      </c>
    </row>
    <row r="8" spans="1:27" s="37" customFormat="1" ht="15" customHeight="1" thickBot="1">
      <c r="A8" s="245"/>
      <c r="B8" s="43" t="str">
        <f>プロフィール!A38</f>
        <v>子ども３</v>
      </c>
      <c r="C8" s="44" t="str">
        <f>プランニングシート!C8</f>
        <v/>
      </c>
      <c r="D8" s="44" t="str">
        <f>プランニングシート!D8</f>
        <v/>
      </c>
      <c r="E8" s="44" t="str">
        <f>プランニングシート!E8</f>
        <v/>
      </c>
      <c r="F8" s="44" t="str">
        <f>プランニングシート!F8</f>
        <v/>
      </c>
      <c r="G8" s="44" t="str">
        <f>プランニングシート!G8</f>
        <v/>
      </c>
      <c r="H8" s="44" t="str">
        <f>プランニングシート!H8</f>
        <v/>
      </c>
      <c r="I8" s="44" t="str">
        <f>プランニングシート!I8</f>
        <v/>
      </c>
      <c r="J8" s="44" t="str">
        <f>プランニングシート!J8</f>
        <v/>
      </c>
      <c r="K8" s="44" t="str">
        <f>プランニングシート!K8</f>
        <v/>
      </c>
      <c r="L8" s="44" t="str">
        <f>プランニングシート!L8</f>
        <v/>
      </c>
      <c r="M8" s="44" t="str">
        <f>プランニングシート!M8</f>
        <v/>
      </c>
      <c r="N8" s="44" t="str">
        <f>プランニングシート!N8</f>
        <v/>
      </c>
      <c r="O8" s="44" t="str">
        <f>プランニングシート!O8</f>
        <v/>
      </c>
      <c r="P8" s="44" t="str">
        <f>プランニングシート!P8</f>
        <v/>
      </c>
      <c r="Q8" s="44" t="str">
        <f>プランニングシート!Q8</f>
        <v/>
      </c>
      <c r="R8" s="44" t="str">
        <f>プランニングシート!R8</f>
        <v/>
      </c>
      <c r="S8" s="44" t="str">
        <f>プランニングシート!S8</f>
        <v/>
      </c>
      <c r="T8" s="44" t="str">
        <f>プランニングシート!T8</f>
        <v/>
      </c>
      <c r="U8" s="44" t="str">
        <f>プランニングシート!U8</f>
        <v/>
      </c>
      <c r="V8" s="44" t="str">
        <f>プランニングシート!V8</f>
        <v/>
      </c>
      <c r="W8" s="44" t="str">
        <f>プランニングシート!W8</f>
        <v/>
      </c>
      <c r="X8" s="44" t="str">
        <f>プランニングシート!X8</f>
        <v/>
      </c>
      <c r="Y8" s="44" t="str">
        <f>プランニングシート!Y8</f>
        <v/>
      </c>
      <c r="Z8" s="44" t="str">
        <f>プランニングシート!Z8</f>
        <v/>
      </c>
      <c r="AA8" s="44" t="str">
        <f>プランニングシート!AA8</f>
        <v/>
      </c>
    </row>
    <row r="9" spans="1:27" ht="20.25" customHeight="1" thickTop="1">
      <c r="A9" s="232" t="s">
        <v>80</v>
      </c>
      <c r="B9" s="232"/>
      <c r="C9" s="45" t="e">
        <f t="shared" ref="C9:AA9" ca="1" si="2">INDEX($D$33:$E$41,MATCH(C4,$C$33:$C$41,-1),C23+1)</f>
        <v>#N/A</v>
      </c>
      <c r="D9" s="45" t="e">
        <f t="shared" ca="1" si="2"/>
        <v>#N/A</v>
      </c>
      <c r="E9" s="45" t="e">
        <f t="shared" ca="1" si="2"/>
        <v>#N/A</v>
      </c>
      <c r="F9" s="45" t="e">
        <f t="shared" ca="1" si="2"/>
        <v>#N/A</v>
      </c>
      <c r="G9" s="45" t="e">
        <f t="shared" ca="1" si="2"/>
        <v>#N/A</v>
      </c>
      <c r="H9" s="45" t="e">
        <f t="shared" ca="1" si="2"/>
        <v>#N/A</v>
      </c>
      <c r="I9" s="45" t="e">
        <f t="shared" ca="1" si="2"/>
        <v>#N/A</v>
      </c>
      <c r="J9" s="45" t="e">
        <f t="shared" ca="1" si="2"/>
        <v>#N/A</v>
      </c>
      <c r="K9" s="45" t="e">
        <f t="shared" ca="1" si="2"/>
        <v>#N/A</v>
      </c>
      <c r="L9" s="45" t="e">
        <f t="shared" ca="1" si="2"/>
        <v>#N/A</v>
      </c>
      <c r="M9" s="45" t="e">
        <f t="shared" ca="1" si="2"/>
        <v>#N/A</v>
      </c>
      <c r="N9" s="45" t="e">
        <f t="shared" ca="1" si="2"/>
        <v>#N/A</v>
      </c>
      <c r="O9" s="45" t="e">
        <f t="shared" ca="1" si="2"/>
        <v>#N/A</v>
      </c>
      <c r="P9" s="45" t="e">
        <f t="shared" ca="1" si="2"/>
        <v>#N/A</v>
      </c>
      <c r="Q9" s="45" t="e">
        <f t="shared" ca="1" si="2"/>
        <v>#N/A</v>
      </c>
      <c r="R9" s="45" t="e">
        <f t="shared" ca="1" si="2"/>
        <v>#N/A</v>
      </c>
      <c r="S9" s="45" t="e">
        <f t="shared" ca="1" si="2"/>
        <v>#N/A</v>
      </c>
      <c r="T9" s="45" t="e">
        <f t="shared" ca="1" si="2"/>
        <v>#N/A</v>
      </c>
      <c r="U9" s="45" t="e">
        <f t="shared" ca="1" si="2"/>
        <v>#N/A</v>
      </c>
      <c r="V9" s="45" t="e">
        <f t="shared" ca="1" si="2"/>
        <v>#N/A</v>
      </c>
      <c r="W9" s="45" t="e">
        <f t="shared" ca="1" si="2"/>
        <v>#N/A</v>
      </c>
      <c r="X9" s="45" t="e">
        <f t="shared" ca="1" si="2"/>
        <v>#N/A</v>
      </c>
      <c r="Y9" s="45" t="e">
        <f t="shared" ca="1" si="2"/>
        <v>#N/A</v>
      </c>
      <c r="Z9" s="45" t="e">
        <f t="shared" ca="1" si="2"/>
        <v>#N/A</v>
      </c>
      <c r="AA9" s="45" t="e">
        <f t="shared" ca="1" si="2"/>
        <v>#N/A</v>
      </c>
    </row>
    <row r="10" spans="1:27" ht="20.25" customHeight="1">
      <c r="A10" s="233" t="s">
        <v>81</v>
      </c>
      <c r="B10" s="233"/>
      <c r="C10" s="34" t="str">
        <f ca="1">IF(C3=プロフィール!$B$8,支出内訳!$H$32,"")</f>
        <v/>
      </c>
      <c r="D10" s="34" t="str">
        <f ca="1">IF(D3=プロフィール!$B$8,支出内訳!$H$32,"")</f>
        <v/>
      </c>
      <c r="E10" s="34" t="str">
        <f ca="1">IF(E3=プロフィール!$B$8,支出内訳!$H$32,"")</f>
        <v/>
      </c>
      <c r="F10" s="34" t="str">
        <f ca="1">IF(F3=プロフィール!$B$8,支出内訳!$H$32,"")</f>
        <v/>
      </c>
      <c r="G10" s="34" t="str">
        <f ca="1">IF(G3=プロフィール!$B$8,支出内訳!$H$32,"")</f>
        <v/>
      </c>
      <c r="H10" s="34" t="str">
        <f ca="1">IF(H3=プロフィール!$B$8,支出内訳!$H$32,"")</f>
        <v/>
      </c>
      <c r="I10" s="34" t="str">
        <f ca="1">IF(I3=プロフィール!$B$8,支出内訳!$H$32,"")</f>
        <v/>
      </c>
      <c r="J10" s="34" t="str">
        <f ca="1">IF(J3=プロフィール!$B$8,支出内訳!$H$32,"")</f>
        <v/>
      </c>
      <c r="K10" s="34" t="str">
        <f ca="1">IF(K3=プロフィール!$B$8,支出内訳!$H$32,"")</f>
        <v/>
      </c>
      <c r="L10" s="34" t="str">
        <f ca="1">IF(L3=プロフィール!$B$8,支出内訳!$H$32,"")</f>
        <v/>
      </c>
      <c r="M10" s="34" t="str">
        <f ca="1">IF(M3=プロフィール!$B$8,支出内訳!$H$32,"")</f>
        <v/>
      </c>
      <c r="N10" s="34" t="str">
        <f ca="1">IF(N3=プロフィール!$B$8,支出内訳!$H$32,"")</f>
        <v/>
      </c>
      <c r="O10" s="34" t="str">
        <f ca="1">IF(O3=プロフィール!$B$8,支出内訳!$H$32,"")</f>
        <v/>
      </c>
      <c r="P10" s="34" t="str">
        <f ca="1">IF(P3=プロフィール!$B$8,支出内訳!$H$32,"")</f>
        <v/>
      </c>
      <c r="Q10" s="34" t="str">
        <f ca="1">IF(Q3=プロフィール!$B$8,支出内訳!$H$32,"")</f>
        <v/>
      </c>
      <c r="R10" s="34" t="str">
        <f ca="1">IF(R3=プロフィール!$B$8,支出内訳!$H$32,"")</f>
        <v/>
      </c>
      <c r="S10" s="34" t="str">
        <f ca="1">IF(S3=プロフィール!$B$8,支出内訳!$H$32,"")</f>
        <v/>
      </c>
      <c r="T10" s="34" t="str">
        <f ca="1">IF(T3=プロフィール!$B$8,支出内訳!$H$32,"")</f>
        <v/>
      </c>
      <c r="U10" s="34" t="str">
        <f ca="1">IF(U3=プロフィール!$B$8,支出内訳!$H$32,"")</f>
        <v/>
      </c>
      <c r="V10" s="34" t="str">
        <f ca="1">IF(V3=プロフィール!$B$8,支出内訳!$H$32,"")</f>
        <v/>
      </c>
      <c r="W10" s="34" t="str">
        <f ca="1">IF(W3=プロフィール!$B$8,支出内訳!$H$32,"")</f>
        <v/>
      </c>
      <c r="X10" s="34" t="str">
        <f ca="1">IF(X3=プロフィール!$B$8,支出内訳!$H$32,"")</f>
        <v/>
      </c>
      <c r="Y10" s="34" t="str">
        <f ca="1">IF(Y3=プロフィール!$B$8,支出内訳!$H$32,"")</f>
        <v/>
      </c>
      <c r="Z10" s="34" t="str">
        <f ca="1">IF(Z3=プロフィール!$B$8,支出内訳!$H$32,"")</f>
        <v/>
      </c>
      <c r="AA10" s="34" t="str">
        <f ca="1">IF(AA3=プロフィール!$B$8,支出内訳!$H$32,"")</f>
        <v/>
      </c>
    </row>
    <row r="11" spans="1:27" ht="20.25" customHeight="1">
      <c r="A11" s="232" t="s">
        <v>82</v>
      </c>
      <c r="B11" s="232"/>
      <c r="C11" s="45">
        <f ca="1">IFERROR(INDEX(プロフィール!$M$44:$N$46,MATCH(C3,プロフィール!$M$44:$M$46,0),2),0)*50</f>
        <v>0</v>
      </c>
      <c r="D11" s="45">
        <f ca="1">IFERROR(INDEX(プロフィール!$M$44:$N$46,MATCH(D3,プロフィール!$M$44:$M$46,0),2),0)*50</f>
        <v>0</v>
      </c>
      <c r="E11" s="45">
        <f ca="1">IFERROR(INDEX(プロフィール!$M$44:$N$46,MATCH(E3,プロフィール!$M$44:$M$46,0),2),0)*50</f>
        <v>0</v>
      </c>
      <c r="F11" s="45">
        <f ca="1">IFERROR(INDEX(プロフィール!$M$44:$N$46,MATCH(F3,プロフィール!$M$44:$M$46,0),2),0)*50</f>
        <v>0</v>
      </c>
      <c r="G11" s="45">
        <f ca="1">IFERROR(INDEX(プロフィール!$M$44:$N$46,MATCH(G3,プロフィール!$M$44:$M$46,0),2),0)*50</f>
        <v>0</v>
      </c>
      <c r="H11" s="45">
        <f ca="1">IFERROR(INDEX(プロフィール!$M$44:$N$46,MATCH(H3,プロフィール!$M$44:$M$46,0),2),0)*50</f>
        <v>0</v>
      </c>
      <c r="I11" s="45">
        <f ca="1">IFERROR(INDEX(プロフィール!$M$44:$N$46,MATCH(I3,プロフィール!$M$44:$M$46,0),2),0)*50</f>
        <v>0</v>
      </c>
      <c r="J11" s="45">
        <f ca="1">IFERROR(INDEX(プロフィール!$M$44:$N$46,MATCH(J3,プロフィール!$M$44:$M$46,0),2),0)*50</f>
        <v>0</v>
      </c>
      <c r="K11" s="45">
        <f ca="1">IFERROR(INDEX(プロフィール!$M$44:$N$46,MATCH(K3,プロフィール!$M$44:$M$46,0),2),0)*50</f>
        <v>0</v>
      </c>
      <c r="L11" s="45">
        <f ca="1">IFERROR(INDEX(プロフィール!$M$44:$N$46,MATCH(L3,プロフィール!$M$44:$M$46,0),2),0)*50</f>
        <v>0</v>
      </c>
      <c r="M11" s="45">
        <f ca="1">IFERROR(INDEX(プロフィール!$M$44:$N$46,MATCH(M3,プロフィール!$M$44:$M$46,0),2),0)*50</f>
        <v>0</v>
      </c>
      <c r="N11" s="45">
        <f ca="1">IFERROR(INDEX(プロフィール!$M$44:$N$46,MATCH(N3,プロフィール!$M$44:$M$46,0),2),0)*50</f>
        <v>0</v>
      </c>
      <c r="O11" s="45">
        <f ca="1">IFERROR(INDEX(プロフィール!$M$44:$N$46,MATCH(O3,プロフィール!$M$44:$M$46,0),2),0)*50</f>
        <v>0</v>
      </c>
      <c r="P11" s="45">
        <f ca="1">IFERROR(INDEX(プロフィール!$M$44:$N$46,MATCH(P3,プロフィール!$M$44:$M$46,0),2),0)*50</f>
        <v>0</v>
      </c>
      <c r="Q11" s="45">
        <f ca="1">IFERROR(INDEX(プロフィール!$M$44:$N$46,MATCH(Q3,プロフィール!$M$44:$M$46,0),2),0)*50</f>
        <v>0</v>
      </c>
      <c r="R11" s="45">
        <f ca="1">IFERROR(INDEX(プロフィール!$M$44:$N$46,MATCH(R3,プロフィール!$M$44:$M$46,0),2),0)*50</f>
        <v>0</v>
      </c>
      <c r="S11" s="45">
        <f ca="1">IFERROR(INDEX(プロフィール!$M$44:$N$46,MATCH(S3,プロフィール!$M$44:$M$46,0),2),0)*50</f>
        <v>0</v>
      </c>
      <c r="T11" s="45">
        <f ca="1">IFERROR(INDEX(プロフィール!$M$44:$N$46,MATCH(T3,プロフィール!$M$44:$M$46,0),2),0)*50</f>
        <v>0</v>
      </c>
      <c r="U11" s="45">
        <f ca="1">IFERROR(INDEX(プロフィール!$M$44:$N$46,MATCH(U3,プロフィール!$M$44:$M$46,0),2),0)*50</f>
        <v>0</v>
      </c>
      <c r="V11" s="45">
        <f ca="1">IFERROR(INDEX(プロフィール!$M$44:$N$46,MATCH(V3,プロフィール!$M$44:$M$46,0),2),0)*50</f>
        <v>0</v>
      </c>
      <c r="W11" s="45">
        <f ca="1">IFERROR(INDEX(プロフィール!$M$44:$N$46,MATCH(W3,プロフィール!$M$44:$M$46,0),2),0)*50</f>
        <v>0</v>
      </c>
      <c r="X11" s="45">
        <f ca="1">IFERROR(INDEX(プロフィール!$M$44:$N$46,MATCH(X3,プロフィール!$M$44:$M$46,0),2),0)*50</f>
        <v>0</v>
      </c>
      <c r="Y11" s="45">
        <f ca="1">IFERROR(INDEX(プロフィール!$M$44:$N$46,MATCH(Y3,プロフィール!$M$44:$M$46,0),2),0)*50</f>
        <v>0</v>
      </c>
      <c r="Z11" s="45">
        <f ca="1">IFERROR(INDEX(プロフィール!$M$44:$N$46,MATCH(Z3,プロフィール!$M$44:$M$46,0),2),0)*50</f>
        <v>0</v>
      </c>
      <c r="AA11" s="45">
        <f ca="1">IFERROR(INDEX(プロフィール!$M$44:$N$46,MATCH(AA3,プロフィール!$M$44:$M$46,0),2),0)*50</f>
        <v>0</v>
      </c>
    </row>
    <row r="12" spans="1:27" ht="20.25" customHeight="1">
      <c r="A12" s="234" t="s">
        <v>133</v>
      </c>
      <c r="B12" s="46" t="str">
        <f>プロフィール!A36</f>
        <v>子ども１</v>
      </c>
      <c r="C12" s="47" t="str">
        <f>IFERROR(INDEX(教育費!$C$3:$K$24,MATCH(C6,教育費!$B$3:$B$24,0),3),"")</f>
        <v/>
      </c>
      <c r="D12" s="47" t="str">
        <f>IFERROR(INDEX(教育費!$C$3:$K$24,MATCH(D6,教育費!$B$3:$B$24,0),3),"")</f>
        <v/>
      </c>
      <c r="E12" s="47" t="str">
        <f>IFERROR(INDEX(教育費!$C$3:$K$24,MATCH(E6,教育費!$B$3:$B$24,0),3),"")</f>
        <v/>
      </c>
      <c r="F12" s="47" t="str">
        <f>IFERROR(INDEX(教育費!$C$3:$K$24,MATCH(F6,教育費!$B$3:$B$24,0),3),"")</f>
        <v/>
      </c>
      <c r="G12" s="47" t="str">
        <f>IFERROR(INDEX(教育費!$C$3:$K$24,MATCH(G6,教育費!$B$3:$B$24,0),3),"")</f>
        <v/>
      </c>
      <c r="H12" s="47" t="str">
        <f>IFERROR(INDEX(教育費!$C$3:$K$24,MATCH(H6,教育費!$B$3:$B$24,0),3),"")</f>
        <v/>
      </c>
      <c r="I12" s="47" t="str">
        <f>IFERROR(INDEX(教育費!$C$3:$K$24,MATCH(I6,教育費!$B$3:$B$24,0),3),"")</f>
        <v/>
      </c>
      <c r="J12" s="47" t="str">
        <f>IFERROR(INDEX(教育費!$C$3:$K$24,MATCH(J6,教育費!$B$3:$B$24,0),3),"")</f>
        <v/>
      </c>
      <c r="K12" s="47" t="str">
        <f>IFERROR(INDEX(教育費!$C$3:$K$24,MATCH(K6,教育費!$B$3:$B$24,0),3),"")</f>
        <v/>
      </c>
      <c r="L12" s="47" t="str">
        <f>IFERROR(INDEX(教育費!$C$3:$K$24,MATCH(L6,教育費!$B$3:$B$24,0),3),"")</f>
        <v/>
      </c>
      <c r="M12" s="47" t="str">
        <f>IFERROR(INDEX(教育費!$C$3:$K$24,MATCH(M6,教育費!$B$3:$B$24,0),3),"")</f>
        <v/>
      </c>
      <c r="N12" s="47" t="str">
        <f>IFERROR(INDEX(教育費!$C$3:$K$24,MATCH(N6,教育費!$B$3:$B$24,0),3),"")</f>
        <v/>
      </c>
      <c r="O12" s="47" t="str">
        <f>IFERROR(INDEX(教育費!$C$3:$K$24,MATCH(O6,教育費!$B$3:$B$24,0),3),"")</f>
        <v/>
      </c>
      <c r="P12" s="47" t="str">
        <f>IFERROR(INDEX(教育費!$C$3:$K$24,MATCH(P6,教育費!$B$3:$B$24,0),3),"")</f>
        <v/>
      </c>
      <c r="Q12" s="47" t="str">
        <f>IFERROR(INDEX(教育費!$C$3:$K$24,MATCH(Q6,教育費!$B$3:$B$24,0),3),"")</f>
        <v/>
      </c>
      <c r="R12" s="47" t="str">
        <f>IFERROR(INDEX(教育費!$C$3:$K$24,MATCH(R6,教育費!$B$3:$B$24,0),3),"")</f>
        <v/>
      </c>
      <c r="S12" s="47" t="str">
        <f>IFERROR(INDEX(教育費!$C$3:$K$24,MATCH(S6,教育費!$B$3:$B$24,0),3),"")</f>
        <v/>
      </c>
      <c r="T12" s="47" t="str">
        <f>IFERROR(INDEX(教育費!$C$3:$K$24,MATCH(T6,教育費!$B$3:$B$24,0),3),"")</f>
        <v/>
      </c>
      <c r="U12" s="47" t="str">
        <f>IFERROR(INDEX(教育費!$C$3:$K$24,MATCH(U6,教育費!$B$3:$B$24,0),3),"")</f>
        <v/>
      </c>
      <c r="V12" s="47" t="str">
        <f>IFERROR(INDEX(教育費!$C$3:$K$24,MATCH(V6,教育費!$B$3:$B$24,0),3),"")</f>
        <v/>
      </c>
      <c r="W12" s="47" t="str">
        <f>IFERROR(INDEX(教育費!$C$3:$K$24,MATCH(W6,教育費!$B$3:$B$24,0),3),"")</f>
        <v/>
      </c>
      <c r="X12" s="47" t="str">
        <f>IFERROR(INDEX(教育費!$C$3:$K$24,MATCH(X6,教育費!$B$3:$B$24,0),3),"")</f>
        <v/>
      </c>
      <c r="Y12" s="47" t="str">
        <f>IFERROR(INDEX(教育費!$C$3:$K$24,MATCH(Y6,教育費!$B$3:$B$24,0),3),"")</f>
        <v/>
      </c>
      <c r="Z12" s="47" t="str">
        <f>IFERROR(INDEX(教育費!$C$3:$K$24,MATCH(Z6,教育費!$B$3:$B$24,0),3),"")</f>
        <v/>
      </c>
      <c r="AA12" s="47" t="str">
        <f>IFERROR(INDEX(教育費!$C$3:$K$24,MATCH(AA6,教育費!$B$3:$B$24,0),3),"")</f>
        <v/>
      </c>
    </row>
    <row r="13" spans="1:27" ht="20.25" customHeight="1">
      <c r="A13" s="235"/>
      <c r="B13" s="38" t="str">
        <f>プロフィール!A37</f>
        <v>子ども２</v>
      </c>
      <c r="C13" s="48" t="str">
        <f>IFERROR(INDEX(教育費!$C$3:$K$24,MATCH(C7,教育費!$B$3:$B$24,0),6),"")</f>
        <v/>
      </c>
      <c r="D13" s="48" t="str">
        <f>IFERROR(INDEX(教育費!$C$3:$K$24,MATCH(D7,教育費!$B$3:$B$24,0),6),"")</f>
        <v/>
      </c>
      <c r="E13" s="48" t="str">
        <f>IFERROR(INDEX(教育費!$C$3:$K$24,MATCH(E7,教育費!$B$3:$B$24,0),6),"")</f>
        <v/>
      </c>
      <c r="F13" s="48" t="str">
        <f>IFERROR(INDEX(教育費!$C$3:$K$24,MATCH(F7,教育費!$B$3:$B$24,0),6),"")</f>
        <v/>
      </c>
      <c r="G13" s="48" t="str">
        <f>IFERROR(INDEX(教育費!$C$3:$K$24,MATCH(G7,教育費!$B$3:$B$24,0),6),"")</f>
        <v/>
      </c>
      <c r="H13" s="48" t="str">
        <f>IFERROR(INDEX(教育費!$C$3:$K$24,MATCH(H7,教育費!$B$3:$B$24,0),6),"")</f>
        <v/>
      </c>
      <c r="I13" s="48" t="str">
        <f>IFERROR(INDEX(教育費!$C$3:$K$24,MATCH(I7,教育費!$B$3:$B$24,0),6),"")</f>
        <v/>
      </c>
      <c r="J13" s="48" t="str">
        <f>IFERROR(INDEX(教育費!$C$3:$K$24,MATCH(J7,教育費!$B$3:$B$24,0),6),"")</f>
        <v/>
      </c>
      <c r="K13" s="48" t="str">
        <f>IFERROR(INDEX(教育費!$C$3:$K$24,MATCH(K7,教育費!$B$3:$B$24,0),6),"")</f>
        <v/>
      </c>
      <c r="L13" s="48" t="str">
        <f>IFERROR(INDEX(教育費!$C$3:$K$24,MATCH(L7,教育費!$B$3:$B$24,0),6),"")</f>
        <v/>
      </c>
      <c r="M13" s="48" t="str">
        <f>IFERROR(INDEX(教育費!$C$3:$K$24,MATCH(M7,教育費!$B$3:$B$24,0),6),"")</f>
        <v/>
      </c>
      <c r="N13" s="48" t="str">
        <f>IFERROR(INDEX(教育費!$C$3:$K$24,MATCH(N7,教育費!$B$3:$B$24,0),6),"")</f>
        <v/>
      </c>
      <c r="O13" s="48" t="str">
        <f>IFERROR(INDEX(教育費!$C$3:$K$24,MATCH(O7,教育費!$B$3:$B$24,0),6),"")</f>
        <v/>
      </c>
      <c r="P13" s="48" t="str">
        <f>IFERROR(INDEX(教育費!$C$3:$K$24,MATCH(P7,教育費!$B$3:$B$24,0),6),"")</f>
        <v/>
      </c>
      <c r="Q13" s="48" t="str">
        <f>IFERROR(INDEX(教育費!$C$3:$K$24,MATCH(Q7,教育費!$B$3:$B$24,0),6),"")</f>
        <v/>
      </c>
      <c r="R13" s="48" t="str">
        <f>IFERROR(INDEX(教育費!$C$3:$K$24,MATCH(R7,教育費!$B$3:$B$24,0),6),"")</f>
        <v/>
      </c>
      <c r="S13" s="48" t="str">
        <f>IFERROR(INDEX(教育費!$C$3:$K$24,MATCH(S7,教育費!$B$3:$B$24,0),6),"")</f>
        <v/>
      </c>
      <c r="T13" s="48" t="str">
        <f>IFERROR(INDEX(教育費!$C$3:$K$24,MATCH(T7,教育費!$B$3:$B$24,0),6),"")</f>
        <v/>
      </c>
      <c r="U13" s="48" t="str">
        <f>IFERROR(INDEX(教育費!$C$3:$K$24,MATCH(U7,教育費!$B$3:$B$24,0),6),"")</f>
        <v/>
      </c>
      <c r="V13" s="48" t="str">
        <f>IFERROR(INDEX(教育費!$C$3:$K$24,MATCH(V7,教育費!$B$3:$B$24,0),6),"")</f>
        <v/>
      </c>
      <c r="W13" s="48" t="str">
        <f>IFERROR(INDEX(教育費!$C$3:$K$24,MATCH(W7,教育費!$B$3:$B$24,0),6),"")</f>
        <v/>
      </c>
      <c r="X13" s="48" t="str">
        <f>IFERROR(INDEX(教育費!$C$3:$K$24,MATCH(X7,教育費!$B$3:$B$24,0),6),"")</f>
        <v/>
      </c>
      <c r="Y13" s="48" t="str">
        <f>IFERROR(INDEX(教育費!$C$3:$K$24,MATCH(Y7,教育費!$B$3:$B$24,0),6),"")</f>
        <v/>
      </c>
      <c r="Z13" s="48" t="str">
        <f>IFERROR(INDEX(教育費!$C$3:$K$24,MATCH(Z7,教育費!$B$3:$B$24,0),6),"")</f>
        <v/>
      </c>
      <c r="AA13" s="48" t="str">
        <f>IFERROR(INDEX(教育費!$C$3:$K$24,MATCH(AA7,教育費!$B$3:$B$24,0),6),"")</f>
        <v/>
      </c>
    </row>
    <row r="14" spans="1:27" ht="20.25" customHeight="1">
      <c r="A14" s="236"/>
      <c r="B14" s="49" t="str">
        <f>プロフィール!A38</f>
        <v>子ども３</v>
      </c>
      <c r="C14" s="50" t="str">
        <f>IFERROR(INDEX(教育費!$C$3:$K$24,MATCH(C8,教育費!$B$3:$B$24,0),9),"")</f>
        <v/>
      </c>
      <c r="D14" s="50" t="str">
        <f>IFERROR(INDEX(教育費!$C$3:$K$24,MATCH(D8,教育費!$B$3:$B$24,0),9),"")</f>
        <v/>
      </c>
      <c r="E14" s="50" t="str">
        <f>IFERROR(INDEX(教育費!$C$3:$K$24,MATCH(E8,教育費!$B$3:$B$24,0),9),"")</f>
        <v/>
      </c>
      <c r="F14" s="50" t="str">
        <f>IFERROR(INDEX(教育費!$C$3:$K$24,MATCH(F8,教育費!$B$3:$B$24,0),9),"")</f>
        <v/>
      </c>
      <c r="G14" s="50" t="str">
        <f>IFERROR(INDEX(教育費!$C$3:$K$24,MATCH(G8,教育費!$B$3:$B$24,0),9),"")</f>
        <v/>
      </c>
      <c r="H14" s="50" t="str">
        <f>IFERROR(INDEX(教育費!$C$3:$K$24,MATCH(H8,教育費!$B$3:$B$24,0),9),"")</f>
        <v/>
      </c>
      <c r="I14" s="50" t="str">
        <f>IFERROR(INDEX(教育費!$C$3:$K$24,MATCH(I8,教育費!$B$3:$B$24,0),9),"")</f>
        <v/>
      </c>
      <c r="J14" s="50" t="str">
        <f>IFERROR(INDEX(教育費!$C$3:$K$24,MATCH(J8,教育費!$B$3:$B$24,0),9),"")</f>
        <v/>
      </c>
      <c r="K14" s="50" t="str">
        <f>IFERROR(INDEX(教育費!$C$3:$K$24,MATCH(K8,教育費!$B$3:$B$24,0),9),"")</f>
        <v/>
      </c>
      <c r="L14" s="50" t="str">
        <f>IFERROR(INDEX(教育費!$C$3:$K$24,MATCH(L8,教育費!$B$3:$B$24,0),9),"")</f>
        <v/>
      </c>
      <c r="M14" s="50" t="str">
        <f>IFERROR(INDEX(教育費!$C$3:$K$24,MATCH(M8,教育費!$B$3:$B$24,0),9),"")</f>
        <v/>
      </c>
      <c r="N14" s="50" t="str">
        <f>IFERROR(INDEX(教育費!$C$3:$K$24,MATCH(N8,教育費!$B$3:$B$24,0),9),"")</f>
        <v/>
      </c>
      <c r="O14" s="50" t="str">
        <f>IFERROR(INDEX(教育費!$C$3:$K$24,MATCH(O8,教育費!$B$3:$B$24,0),9),"")</f>
        <v/>
      </c>
      <c r="P14" s="50" t="str">
        <f>IFERROR(INDEX(教育費!$C$3:$K$24,MATCH(P8,教育費!$B$3:$B$24,0),9),"")</f>
        <v/>
      </c>
      <c r="Q14" s="50" t="str">
        <f>IFERROR(INDEX(教育費!$C$3:$K$24,MATCH(Q8,教育費!$B$3:$B$24,0),9),"")</f>
        <v/>
      </c>
      <c r="R14" s="50" t="str">
        <f>IFERROR(INDEX(教育費!$C$3:$K$24,MATCH(R8,教育費!$B$3:$B$24,0),9),"")</f>
        <v/>
      </c>
      <c r="S14" s="50" t="str">
        <f>IFERROR(INDEX(教育費!$C$3:$K$24,MATCH(S8,教育費!$B$3:$B$24,0),9),"")</f>
        <v/>
      </c>
      <c r="T14" s="50" t="str">
        <f>IFERROR(INDEX(教育費!$C$3:$K$24,MATCH(T8,教育費!$B$3:$B$24,0),9),"")</f>
        <v/>
      </c>
      <c r="U14" s="50" t="str">
        <f>IFERROR(INDEX(教育費!$C$3:$K$24,MATCH(U8,教育費!$B$3:$B$24,0),9),"")</f>
        <v/>
      </c>
      <c r="V14" s="50" t="str">
        <f>IFERROR(INDEX(教育費!$C$3:$K$24,MATCH(V8,教育費!$B$3:$B$24,0),9),"")</f>
        <v/>
      </c>
      <c r="W14" s="50" t="str">
        <f>IFERROR(INDEX(教育費!$C$3:$K$24,MATCH(W8,教育費!$B$3:$B$24,0),9),"")</f>
        <v/>
      </c>
      <c r="X14" s="50" t="str">
        <f>IFERROR(INDEX(教育費!$C$3:$K$24,MATCH(X8,教育費!$B$3:$B$24,0),9),"")</f>
        <v/>
      </c>
      <c r="Y14" s="50" t="str">
        <f>IFERROR(INDEX(教育費!$C$3:$K$24,MATCH(Y8,教育費!$B$3:$B$24,0),9),"")</f>
        <v/>
      </c>
      <c r="Z14" s="50" t="str">
        <f>IFERROR(INDEX(教育費!$C$3:$K$24,MATCH(Z8,教育費!$B$3:$B$24,0),9),"")</f>
        <v/>
      </c>
      <c r="AA14" s="50" t="str">
        <f>IFERROR(INDEX(教育費!$C$3:$K$24,MATCH(AA8,教育費!$B$3:$B$24,0),9),"")</f>
        <v/>
      </c>
    </row>
    <row r="15" spans="1:27" ht="20.25" customHeight="1">
      <c r="A15" s="51" t="s">
        <v>83</v>
      </c>
      <c r="B15" s="52" t="s">
        <v>84</v>
      </c>
      <c r="C15" s="51">
        <f>IF(プロフィール!$B$45="",プロフィール!$B$41*プロフィール!$B$42,IF(支出内訳!C3&lt;プロフィール!$B$45,プロフィール!$B$41*プロフィール!$B$42,0))</f>
        <v>0</v>
      </c>
      <c r="D15" s="51">
        <f>IF(プロフィール!$B$45="",プロフィール!$B$41*プロフィール!$B$42,IF(支出内訳!D3&lt;プロフィール!$B$45,プロフィール!$B$41*プロフィール!$B$42,0))</f>
        <v>0</v>
      </c>
      <c r="E15" s="51">
        <f>IF(プロフィール!$B$45="",プロフィール!$B$41*プロフィール!$B$42,IF(支出内訳!E3&lt;プロフィール!$B$45,プロフィール!$B$41*プロフィール!$B$42,0))</f>
        <v>0</v>
      </c>
      <c r="F15" s="51">
        <f>IF(プロフィール!$B$45="",プロフィール!$B$41*プロフィール!$B$42,IF(支出内訳!F3&lt;プロフィール!$B$45,プロフィール!$B$41*プロフィール!$B$42,0))</f>
        <v>0</v>
      </c>
      <c r="G15" s="51">
        <f>IF(プロフィール!$B$45="",プロフィール!$B$41*プロフィール!$B$42,IF(支出内訳!G3&lt;プロフィール!$B$45,プロフィール!$B$41*プロフィール!$B$42,0))</f>
        <v>0</v>
      </c>
      <c r="H15" s="51">
        <f>IF(プロフィール!$B$45="",プロフィール!$B$41*プロフィール!$B$42,IF(支出内訳!H3&lt;プロフィール!$B$45,プロフィール!$B$41*プロフィール!$B$42,0))</f>
        <v>0</v>
      </c>
      <c r="I15" s="51">
        <f>IF(プロフィール!$B$45="",プロフィール!$B$41*プロフィール!$B$42,IF(支出内訳!I3&lt;プロフィール!$B$45,プロフィール!$B$41*プロフィール!$B$42,0))</f>
        <v>0</v>
      </c>
      <c r="J15" s="51">
        <f>IF(プロフィール!$B$45="",プロフィール!$B$41*プロフィール!$B$42,IF(支出内訳!J3&lt;プロフィール!$B$45,プロフィール!$B$41*プロフィール!$B$42,0))</f>
        <v>0</v>
      </c>
      <c r="K15" s="51">
        <f>IF(プロフィール!$B$45="",プロフィール!$B$41*プロフィール!$B$42,IF(支出内訳!K3&lt;プロフィール!$B$45,プロフィール!$B$41*プロフィール!$B$42,0))</f>
        <v>0</v>
      </c>
      <c r="L15" s="51">
        <f>IF(プロフィール!$B$45="",プロフィール!$B$41*プロフィール!$B$42,IF(支出内訳!L3&lt;プロフィール!$B$45,プロフィール!$B$41*プロフィール!$B$42,0))</f>
        <v>0</v>
      </c>
      <c r="M15" s="51">
        <f>IF(プロフィール!$B$45="",プロフィール!$B$41*プロフィール!$B$42,IF(支出内訳!M3&lt;プロフィール!$B$45,プロフィール!$B$41*プロフィール!$B$42,0))</f>
        <v>0</v>
      </c>
      <c r="N15" s="51">
        <f>IF(プロフィール!$B$45="",プロフィール!$B$41*プロフィール!$B$42,IF(支出内訳!N3&lt;プロフィール!$B$45,プロフィール!$B$41*プロフィール!$B$42,0))</f>
        <v>0</v>
      </c>
      <c r="O15" s="51">
        <f>IF(プロフィール!$B$45="",プロフィール!$B$41*プロフィール!$B$42,IF(支出内訳!O3&lt;プロフィール!$B$45,プロフィール!$B$41*プロフィール!$B$42,0))</f>
        <v>0</v>
      </c>
      <c r="P15" s="51">
        <f>IF(プロフィール!$B$45="",プロフィール!$B$41*プロフィール!$B$42,IF(支出内訳!P3&lt;プロフィール!$B$45,プロフィール!$B$41*プロフィール!$B$42,0))</f>
        <v>0</v>
      </c>
      <c r="Q15" s="51">
        <f>IF(プロフィール!$B$45="",プロフィール!$B$41*プロフィール!$B$42,IF(支出内訳!Q3&lt;プロフィール!$B$45,プロフィール!$B$41*プロフィール!$B$42,0))</f>
        <v>0</v>
      </c>
      <c r="R15" s="51">
        <f>IF(プロフィール!$B$45="",プロフィール!$B$41*プロフィール!$B$42,IF(支出内訳!R3&lt;プロフィール!$B$45,プロフィール!$B$41*プロフィール!$B$42,0))</f>
        <v>0</v>
      </c>
      <c r="S15" s="51">
        <f>IF(プロフィール!$B$45="",プロフィール!$B$41*プロフィール!$B$42,IF(支出内訳!S3&lt;プロフィール!$B$45,プロフィール!$B$41*プロフィール!$B$42,0))</f>
        <v>0</v>
      </c>
      <c r="T15" s="51">
        <f>IF(プロフィール!$B$45="",プロフィール!$B$41*プロフィール!$B$42,IF(支出内訳!T3&lt;プロフィール!$B$45,プロフィール!$B$41*プロフィール!$B$42,0))</f>
        <v>0</v>
      </c>
      <c r="U15" s="51">
        <f>IF(プロフィール!$B$45="",プロフィール!$B$41*プロフィール!$B$42,IF(支出内訳!U3&lt;プロフィール!$B$45,プロフィール!$B$41*プロフィール!$B$42,0))</f>
        <v>0</v>
      </c>
      <c r="V15" s="51">
        <f>IF(プロフィール!$B$45="",プロフィール!$B$41*プロフィール!$B$42,IF(支出内訳!V3&lt;プロフィール!$B$45,プロフィール!$B$41*プロフィール!$B$42,0))</f>
        <v>0</v>
      </c>
      <c r="W15" s="51">
        <f>IF(プロフィール!$B$45="",プロフィール!$B$41*プロフィール!$B$42,IF(支出内訳!W3&lt;プロフィール!$B$45,プロフィール!$B$41*プロフィール!$B$42,0))</f>
        <v>0</v>
      </c>
      <c r="X15" s="51">
        <f>IF(プロフィール!$B$45="",プロフィール!$B$41*プロフィール!$B$42,IF(支出内訳!X3&lt;プロフィール!$B$45,プロフィール!$B$41*プロフィール!$B$42,0))</f>
        <v>0</v>
      </c>
      <c r="Y15" s="51">
        <f>IF(プロフィール!$B$45="",プロフィール!$B$41*プロフィール!$B$42,IF(支出内訳!Y3&lt;プロフィール!$B$45,プロフィール!$B$41*プロフィール!$B$42,0))</f>
        <v>0</v>
      </c>
      <c r="Z15" s="51">
        <f>IF(プロフィール!$B$45="",プロフィール!$B$41*プロフィール!$B$42,IF(支出内訳!Z3&lt;プロフィール!$B$45,プロフィール!$B$41*プロフィール!$B$42,0))</f>
        <v>0</v>
      </c>
      <c r="AA15" s="51">
        <f>IF(プロフィール!$B$45="",プロフィール!$B$41*プロフィール!$B$42,IF(支出内訳!AA3&lt;プロフィール!$B$45,プロフィール!$B$41*プロフィール!$B$42,0))</f>
        <v>0</v>
      </c>
    </row>
    <row r="16" spans="1:27" ht="20.25" customHeight="1">
      <c r="A16" s="48"/>
      <c r="B16" s="38" t="s">
        <v>85</v>
      </c>
      <c r="C16" s="48">
        <f ca="1">IF(C3=プロフィール!$B$45,プロフィール!$B$47,0)</f>
        <v>0</v>
      </c>
      <c r="D16" s="48">
        <f ca="1">IF(D3=プロフィール!$B$45,プロフィール!$B$47,0)</f>
        <v>0</v>
      </c>
      <c r="E16" s="48">
        <f ca="1">IF(E3=プロフィール!$B$45,プロフィール!$B$47,0)</f>
        <v>0</v>
      </c>
      <c r="F16" s="48">
        <f ca="1">IF(F3=プロフィール!$B$45,プロフィール!$B$47,0)</f>
        <v>0</v>
      </c>
      <c r="G16" s="48">
        <f ca="1">IF(G3=プロフィール!$B$45,プロフィール!$B$47,0)</f>
        <v>0</v>
      </c>
      <c r="H16" s="48">
        <f ca="1">IF(H3=プロフィール!$B$45,プロフィール!$B$47,0)</f>
        <v>0</v>
      </c>
      <c r="I16" s="48">
        <f ca="1">IF(I3=プロフィール!$B$45,プロフィール!$B$47,0)</f>
        <v>0</v>
      </c>
      <c r="J16" s="48">
        <f ca="1">IF(J3=プロフィール!$B$45,プロフィール!$B$47,0)</f>
        <v>0</v>
      </c>
      <c r="K16" s="48">
        <f ca="1">IF(K3=プロフィール!$B$45,プロフィール!$B$47,0)</f>
        <v>0</v>
      </c>
      <c r="L16" s="48">
        <f ca="1">IF(L3=プロフィール!$B$45,プロフィール!$B$47,0)</f>
        <v>0</v>
      </c>
      <c r="M16" s="48">
        <f ca="1">IF(M3=プロフィール!$B$45,プロフィール!$B$47,0)</f>
        <v>0</v>
      </c>
      <c r="N16" s="48">
        <f ca="1">IF(N3=プロフィール!$B$45,プロフィール!$B$47,0)</f>
        <v>0</v>
      </c>
      <c r="O16" s="48">
        <f ca="1">IF(O3=プロフィール!$B$45,プロフィール!$B$47,0)</f>
        <v>0</v>
      </c>
      <c r="P16" s="48">
        <f ca="1">IF(P3=プロフィール!$B$45,プロフィール!$B$47,0)</f>
        <v>0</v>
      </c>
      <c r="Q16" s="48">
        <f ca="1">IF(Q3=プロフィール!$B$45,プロフィール!$B$47,0)</f>
        <v>0</v>
      </c>
      <c r="R16" s="48">
        <f ca="1">IF(R3=プロフィール!$B$45,プロフィール!$B$47,0)</f>
        <v>0</v>
      </c>
      <c r="S16" s="48">
        <f ca="1">IF(S3=プロフィール!$B$45,プロフィール!$B$47,0)</f>
        <v>0</v>
      </c>
      <c r="T16" s="48">
        <f ca="1">IF(T3=プロフィール!$B$45,プロフィール!$B$47,0)</f>
        <v>0</v>
      </c>
      <c r="U16" s="48">
        <f ca="1">IF(U3=プロフィール!$B$45,プロフィール!$B$47,0)</f>
        <v>0</v>
      </c>
      <c r="V16" s="48">
        <f ca="1">IF(V3=プロフィール!$B$45,プロフィール!$B$47,0)</f>
        <v>0</v>
      </c>
      <c r="W16" s="48">
        <f ca="1">IF(W3=プロフィール!$B$45,プロフィール!$B$47,0)</f>
        <v>0</v>
      </c>
      <c r="X16" s="48">
        <f ca="1">IF(X3=プロフィール!$B$45,プロフィール!$B$47,0)</f>
        <v>0</v>
      </c>
      <c r="Y16" s="48">
        <f ca="1">IF(Y3=プロフィール!$B$45,プロフィール!$B$47,0)</f>
        <v>0</v>
      </c>
      <c r="Z16" s="48">
        <f ca="1">IF(Z3=プロフィール!$B$45,プロフィール!$B$47,0)</f>
        <v>0</v>
      </c>
      <c r="AA16" s="48">
        <f ca="1">IF(AA3=プロフィール!$B$45,プロフィール!$B$47,0)</f>
        <v>0</v>
      </c>
    </row>
    <row r="17" spans="1:27" ht="20.25" customHeight="1">
      <c r="A17" s="48"/>
      <c r="B17" s="38" t="s">
        <v>90</v>
      </c>
      <c r="C17" s="48">
        <f ca="1">IF(C3&lt;=プロフィール!$E$43,プロフィール!$B$43,0)</f>
        <v>0</v>
      </c>
      <c r="D17" s="48">
        <f ca="1">IF(D3&lt;=プロフィール!$E$43,プロフィール!$B$43,0)</f>
        <v>0</v>
      </c>
      <c r="E17" s="48">
        <f ca="1">IF(E3&lt;=プロフィール!$E$43,プロフィール!$B$43,0)</f>
        <v>0</v>
      </c>
      <c r="F17" s="48">
        <f ca="1">IF(F3&lt;=プロフィール!$E$43,プロフィール!$B$43,0)</f>
        <v>0</v>
      </c>
      <c r="G17" s="48">
        <f ca="1">IF(G3&lt;=プロフィール!$E$43,プロフィール!$B$43,0)</f>
        <v>0</v>
      </c>
      <c r="H17" s="48">
        <f ca="1">IF(H3&lt;=プロフィール!$E$43,プロフィール!$B$43,0)</f>
        <v>0</v>
      </c>
      <c r="I17" s="48">
        <f ca="1">IF(I3&lt;=プロフィール!$E$43,プロフィール!$B$43,0)</f>
        <v>0</v>
      </c>
      <c r="J17" s="48">
        <f ca="1">IF(J3&lt;=プロフィール!$E$43,プロフィール!$B$43,0)</f>
        <v>0</v>
      </c>
      <c r="K17" s="48">
        <f ca="1">IF(K3&lt;=プロフィール!$E$43,プロフィール!$B$43,0)</f>
        <v>0</v>
      </c>
      <c r="L17" s="48">
        <f ca="1">IF(L3&lt;=プロフィール!$E$43,プロフィール!$B$43,0)</f>
        <v>0</v>
      </c>
      <c r="M17" s="48">
        <f ca="1">IF(M3&lt;=プロフィール!$E$43,プロフィール!$B$43,0)</f>
        <v>0</v>
      </c>
      <c r="N17" s="48">
        <f ca="1">IF(N3&lt;=プロフィール!$E$43,プロフィール!$B$43,0)</f>
        <v>0</v>
      </c>
      <c r="O17" s="48">
        <f ca="1">IF(O3&lt;=プロフィール!$E$43,プロフィール!$B$43,0)</f>
        <v>0</v>
      </c>
      <c r="P17" s="48">
        <f ca="1">IF(P3&lt;=プロフィール!$E$43,プロフィール!$B$43,0)</f>
        <v>0</v>
      </c>
      <c r="Q17" s="48">
        <f ca="1">IF(Q3&lt;=プロフィール!$E$43,プロフィール!$B$43,0)</f>
        <v>0</v>
      </c>
      <c r="R17" s="48">
        <f ca="1">IF(R3&lt;=プロフィール!$E$43,プロフィール!$B$43,0)</f>
        <v>0</v>
      </c>
      <c r="S17" s="48">
        <f ca="1">IF(S3&lt;=プロフィール!$E$43,プロフィール!$B$43,0)</f>
        <v>0</v>
      </c>
      <c r="T17" s="48">
        <f ca="1">IF(T3&lt;=プロフィール!$E$43,プロフィール!$B$43,0)</f>
        <v>0</v>
      </c>
      <c r="U17" s="48">
        <f ca="1">IF(U3&lt;=プロフィール!$E$43,プロフィール!$B$43,0)</f>
        <v>0</v>
      </c>
      <c r="V17" s="48">
        <f ca="1">IF(V3&lt;=プロフィール!$E$43,プロフィール!$B$43,0)</f>
        <v>0</v>
      </c>
      <c r="W17" s="48">
        <f ca="1">IF(W3&lt;=プロフィール!$E$43,プロフィール!$B$43,0)</f>
        <v>0</v>
      </c>
      <c r="X17" s="48">
        <f ca="1">IF(X3&lt;=プロフィール!$E$43,プロフィール!$B$43,0)</f>
        <v>0</v>
      </c>
      <c r="Y17" s="48">
        <f ca="1">IF(Y3&lt;=プロフィール!$E$43,プロフィール!$B$43,0)</f>
        <v>0</v>
      </c>
      <c r="Z17" s="48">
        <f ca="1">IF(Z3&lt;=プロフィール!$E$43,プロフィール!$B$43,0)</f>
        <v>0</v>
      </c>
      <c r="AA17" s="48">
        <f ca="1">IF(AA3&lt;=プロフィール!$E$43,プロフィール!$B$43,0)</f>
        <v>0</v>
      </c>
    </row>
    <row r="18" spans="1:27" ht="20.25" customHeight="1">
      <c r="A18" s="48"/>
      <c r="B18" s="38" t="s">
        <v>91</v>
      </c>
      <c r="C18" s="48">
        <f ca="1">IF(C3&gt;=プロフィール!$B$45,IF(C3&lt;プロフィール!$B$45+プロフィール!$B$49,プロフィール!$B$50,0),0)</f>
        <v>0</v>
      </c>
      <c r="D18" s="48">
        <f ca="1">IF(D3&gt;=プロフィール!$B$45,IF(D3&lt;プロフィール!$B$45+プロフィール!$B$49,プロフィール!$B$50,0),0)</f>
        <v>0</v>
      </c>
      <c r="E18" s="48">
        <f ca="1">IF(E3&gt;=プロフィール!$B$45,IF(E3&lt;プロフィール!$B$45+プロフィール!$B$49,プロフィール!$B$50,0),0)</f>
        <v>0</v>
      </c>
      <c r="F18" s="48">
        <f ca="1">IF(F3&gt;=プロフィール!$B$45,IF(F3&lt;プロフィール!$B$45+プロフィール!$B$49,プロフィール!$B$50,0),0)</f>
        <v>0</v>
      </c>
      <c r="G18" s="48">
        <f ca="1">IF(G3&gt;=プロフィール!$B$45,IF(G3&lt;プロフィール!$B$45+プロフィール!$B$49,プロフィール!$B$50,0),0)</f>
        <v>0</v>
      </c>
      <c r="H18" s="48">
        <f ca="1">IF(H3&gt;=プロフィール!$B$45,IF(H3&lt;プロフィール!$B$45+プロフィール!$B$49,プロフィール!$B$50,0),0)</f>
        <v>0</v>
      </c>
      <c r="I18" s="48">
        <f ca="1">IF(I3&gt;=プロフィール!$B$45,IF(I3&lt;プロフィール!$B$45+プロフィール!$B$49,プロフィール!$B$50,0),0)</f>
        <v>0</v>
      </c>
      <c r="J18" s="48">
        <f ca="1">IF(J3&gt;=プロフィール!$B$45,IF(J3&lt;プロフィール!$B$45+プロフィール!$B$49,プロフィール!$B$50,0),0)</f>
        <v>0</v>
      </c>
      <c r="K18" s="48">
        <f ca="1">IF(K3&gt;=プロフィール!$B$45,IF(K3&lt;プロフィール!$B$45+プロフィール!$B$49,プロフィール!$B$50,0),0)</f>
        <v>0</v>
      </c>
      <c r="L18" s="48">
        <f ca="1">IF(L3&gt;=プロフィール!$B$45,IF(L3&lt;プロフィール!$B$45+プロフィール!$B$49,プロフィール!$B$50,0),0)</f>
        <v>0</v>
      </c>
      <c r="M18" s="48">
        <f ca="1">IF(M3&gt;=プロフィール!$B$45,IF(M3&lt;プロフィール!$B$45+プロフィール!$B$49,プロフィール!$B$50,0),0)</f>
        <v>0</v>
      </c>
      <c r="N18" s="48">
        <f ca="1">IF(N3&gt;=プロフィール!$B$45,IF(N3&lt;プロフィール!$B$45+プロフィール!$B$49,プロフィール!$B$50,0),0)</f>
        <v>0</v>
      </c>
      <c r="O18" s="48">
        <f ca="1">IF(O3&gt;=プロフィール!$B$45,IF(O3&lt;プロフィール!$B$45+プロフィール!$B$49,プロフィール!$B$50,0),0)</f>
        <v>0</v>
      </c>
      <c r="P18" s="48">
        <f ca="1">IF(P3&gt;=プロフィール!$B$45,IF(P3&lt;プロフィール!$B$45+プロフィール!$B$49,プロフィール!$B$50,0),0)</f>
        <v>0</v>
      </c>
      <c r="Q18" s="48">
        <f ca="1">IF(Q3&gt;=プロフィール!$B$45,IF(Q3&lt;プロフィール!$B$45+プロフィール!$B$49,プロフィール!$B$50,0),0)</f>
        <v>0</v>
      </c>
      <c r="R18" s="48">
        <f ca="1">IF(R3&gt;=プロフィール!$B$45,IF(R3&lt;プロフィール!$B$45+プロフィール!$B$49,プロフィール!$B$50,0),0)</f>
        <v>0</v>
      </c>
      <c r="S18" s="48">
        <f ca="1">IF(S3&gt;=プロフィール!$B$45,IF(S3&lt;プロフィール!$B$45+プロフィール!$B$49,プロフィール!$B$50,0),0)</f>
        <v>0</v>
      </c>
      <c r="T18" s="48">
        <f ca="1">IF(T3&gt;=プロフィール!$B$45,IF(T3&lt;プロフィール!$B$45+プロフィール!$B$49,プロフィール!$B$50,0),0)</f>
        <v>0</v>
      </c>
      <c r="U18" s="48">
        <f ca="1">IF(U3&gt;=プロフィール!$B$45,IF(U3&lt;プロフィール!$B$45+プロフィール!$B$49,プロフィール!$B$50,0),0)</f>
        <v>0</v>
      </c>
      <c r="V18" s="48">
        <f ca="1">IF(V3&gt;=プロフィール!$B$45,IF(V3&lt;プロフィール!$B$45+プロフィール!$B$49,プロフィール!$B$50,0),0)</f>
        <v>0</v>
      </c>
      <c r="W18" s="48">
        <f ca="1">IF(W3&gt;=プロフィール!$B$45,IF(W3&lt;プロフィール!$B$45+プロフィール!$B$49,プロフィール!$B$50,0),0)</f>
        <v>0</v>
      </c>
      <c r="X18" s="48">
        <f ca="1">IF(X3&gt;=プロフィール!$B$45,IF(X3&lt;プロフィール!$B$45+プロフィール!$B$49,プロフィール!$B$50,0),0)</f>
        <v>0</v>
      </c>
      <c r="Y18" s="48">
        <f ca="1">IF(Y3&gt;=プロフィール!$B$45,IF(Y3&lt;プロフィール!$B$45+プロフィール!$B$49,プロフィール!$B$50,0),0)</f>
        <v>0</v>
      </c>
      <c r="Z18" s="48">
        <f ca="1">IF(Z3&gt;=プロフィール!$B$45,IF(Z3&lt;プロフィール!$B$45+プロフィール!$B$49,プロフィール!$B$50,0),0)</f>
        <v>0</v>
      </c>
      <c r="AA18" s="48">
        <f ca="1">IF(AA3&gt;=プロフィール!$B$45,IF(AA3&lt;プロフィール!$B$45+プロフィール!$B$49,プロフィール!$B$50,0),0)</f>
        <v>0</v>
      </c>
    </row>
    <row r="19" spans="1:27" ht="20.25" customHeight="1">
      <c r="A19" s="50"/>
      <c r="B19" s="49" t="s">
        <v>86</v>
      </c>
      <c r="C19" s="54">
        <f ca="1">SUM(C26:C29)</f>
        <v>0</v>
      </c>
      <c r="D19" s="54">
        <f t="shared" ref="D19:AA19" ca="1" si="3">SUM(D26:D29)</f>
        <v>0</v>
      </c>
      <c r="E19" s="54">
        <f t="shared" ca="1" si="3"/>
        <v>0</v>
      </c>
      <c r="F19" s="54">
        <f t="shared" ca="1" si="3"/>
        <v>0</v>
      </c>
      <c r="G19" s="54">
        <f t="shared" ca="1" si="3"/>
        <v>0</v>
      </c>
      <c r="H19" s="54">
        <f t="shared" ca="1" si="3"/>
        <v>0</v>
      </c>
      <c r="I19" s="54">
        <f t="shared" ca="1" si="3"/>
        <v>0</v>
      </c>
      <c r="J19" s="54">
        <f t="shared" ca="1" si="3"/>
        <v>0</v>
      </c>
      <c r="K19" s="54">
        <f t="shared" ca="1" si="3"/>
        <v>0</v>
      </c>
      <c r="L19" s="54">
        <f t="shared" ca="1" si="3"/>
        <v>0</v>
      </c>
      <c r="M19" s="54">
        <f t="shared" ca="1" si="3"/>
        <v>0</v>
      </c>
      <c r="N19" s="54">
        <f t="shared" ca="1" si="3"/>
        <v>0</v>
      </c>
      <c r="O19" s="54">
        <f t="shared" ca="1" si="3"/>
        <v>0</v>
      </c>
      <c r="P19" s="54">
        <f t="shared" ca="1" si="3"/>
        <v>0</v>
      </c>
      <c r="Q19" s="54">
        <f t="shared" ca="1" si="3"/>
        <v>0</v>
      </c>
      <c r="R19" s="54">
        <f t="shared" ca="1" si="3"/>
        <v>0</v>
      </c>
      <c r="S19" s="54">
        <f t="shared" ca="1" si="3"/>
        <v>0</v>
      </c>
      <c r="T19" s="54">
        <f t="shared" ca="1" si="3"/>
        <v>0</v>
      </c>
      <c r="U19" s="54">
        <f t="shared" ca="1" si="3"/>
        <v>0</v>
      </c>
      <c r="V19" s="54">
        <f t="shared" ca="1" si="3"/>
        <v>0</v>
      </c>
      <c r="W19" s="54">
        <f t="shared" ca="1" si="3"/>
        <v>0</v>
      </c>
      <c r="X19" s="54">
        <f t="shared" ca="1" si="3"/>
        <v>0</v>
      </c>
      <c r="Y19" s="54">
        <f t="shared" ca="1" si="3"/>
        <v>0</v>
      </c>
      <c r="Z19" s="54">
        <f t="shared" ca="1" si="3"/>
        <v>0</v>
      </c>
      <c r="AA19" s="54">
        <f t="shared" ca="1" si="3"/>
        <v>0</v>
      </c>
    </row>
    <row r="23" spans="1:27" s="8" customFormat="1" hidden="1">
      <c r="B23" s="8" t="s">
        <v>76</v>
      </c>
      <c r="C23" s="8">
        <f ca="1">IF(COUNT(C4:C8)&gt;1,0,1)</f>
        <v>1</v>
      </c>
      <c r="D23" s="8">
        <f t="shared" ref="D23:AA23" ca="1" si="4">IF(COUNT(D4:D8)&gt;1,0,1)</f>
        <v>1</v>
      </c>
      <c r="E23" s="8">
        <f t="shared" ca="1" si="4"/>
        <v>1</v>
      </c>
      <c r="F23" s="8">
        <f t="shared" ca="1" si="4"/>
        <v>1</v>
      </c>
      <c r="G23" s="8">
        <f t="shared" ca="1" si="4"/>
        <v>1</v>
      </c>
      <c r="H23" s="8">
        <f t="shared" ca="1" si="4"/>
        <v>1</v>
      </c>
      <c r="I23" s="8">
        <f t="shared" ca="1" si="4"/>
        <v>1</v>
      </c>
      <c r="J23" s="8">
        <f t="shared" ca="1" si="4"/>
        <v>1</v>
      </c>
      <c r="K23" s="8">
        <f t="shared" ca="1" si="4"/>
        <v>1</v>
      </c>
      <c r="L23" s="8">
        <f t="shared" ca="1" si="4"/>
        <v>1</v>
      </c>
      <c r="M23" s="8">
        <f t="shared" ca="1" si="4"/>
        <v>1</v>
      </c>
      <c r="N23" s="8">
        <f t="shared" ca="1" si="4"/>
        <v>1</v>
      </c>
      <c r="O23" s="8">
        <f t="shared" ca="1" si="4"/>
        <v>1</v>
      </c>
      <c r="P23" s="8">
        <f t="shared" ca="1" si="4"/>
        <v>1</v>
      </c>
      <c r="Q23" s="8">
        <f t="shared" ca="1" si="4"/>
        <v>1</v>
      </c>
      <c r="R23" s="8">
        <f t="shared" ca="1" si="4"/>
        <v>1</v>
      </c>
      <c r="S23" s="8">
        <f t="shared" ca="1" si="4"/>
        <v>1</v>
      </c>
      <c r="T23" s="8">
        <f t="shared" ca="1" si="4"/>
        <v>1</v>
      </c>
      <c r="U23" s="8">
        <f t="shared" ca="1" si="4"/>
        <v>1</v>
      </c>
      <c r="V23" s="8">
        <f t="shared" ca="1" si="4"/>
        <v>1</v>
      </c>
      <c r="W23" s="8">
        <f t="shared" ca="1" si="4"/>
        <v>1</v>
      </c>
      <c r="X23" s="8">
        <f t="shared" ca="1" si="4"/>
        <v>1</v>
      </c>
      <c r="Y23" s="8">
        <f t="shared" ca="1" si="4"/>
        <v>1</v>
      </c>
      <c r="Z23" s="8">
        <f t="shared" ca="1" si="4"/>
        <v>1</v>
      </c>
      <c r="AA23" s="8">
        <f t="shared" ca="1" si="4"/>
        <v>1</v>
      </c>
    </row>
    <row r="24" spans="1:27" s="8" customFormat="1" hidden="1">
      <c r="B24" s="71" t="s">
        <v>118</v>
      </c>
      <c r="C24" s="8">
        <f ca="1">IF(C3=プロフィール!$B$45,プロフィール!$B$47,0)</f>
        <v>0</v>
      </c>
      <c r="D24" s="8">
        <f ca="1">IF(D3=プロフィール!$B$45,プロフィール!$B$47,0)</f>
        <v>0</v>
      </c>
      <c r="E24" s="8">
        <f ca="1">IF(E3=プロフィール!$B$45,プロフィール!$B$47,0)</f>
        <v>0</v>
      </c>
      <c r="F24" s="8">
        <f ca="1">IF(F3=プロフィール!$B$45,プロフィール!$B$47,0)</f>
        <v>0</v>
      </c>
      <c r="G24" s="8">
        <f ca="1">IF(G3=プロフィール!$B$45,プロフィール!$B$47,0)</f>
        <v>0</v>
      </c>
      <c r="H24" s="8">
        <f ca="1">IF(H3=プロフィール!$B$45,プロフィール!$B$47,0)</f>
        <v>0</v>
      </c>
      <c r="I24" s="8">
        <f ca="1">IF(I3=プロフィール!$B$45,プロフィール!$B$47,0)</f>
        <v>0</v>
      </c>
      <c r="J24" s="8">
        <f ca="1">IF(J3=プロフィール!$B$45,プロフィール!$B$47,0)</f>
        <v>0</v>
      </c>
      <c r="K24" s="8">
        <f ca="1">IF(K3=プロフィール!$B$45,プロフィール!$B$47,0)</f>
        <v>0</v>
      </c>
      <c r="L24" s="8">
        <f ca="1">IF(L3=プロフィール!$B$45,プロフィール!$B$47,0)</f>
        <v>0</v>
      </c>
      <c r="M24" s="8">
        <f ca="1">IF(M3=プロフィール!$B$45,プロフィール!$B$47,0)</f>
        <v>0</v>
      </c>
      <c r="N24" s="8">
        <f ca="1">IF(N3=プロフィール!$B$45,プロフィール!$B$47,0)</f>
        <v>0</v>
      </c>
      <c r="O24" s="8">
        <f ca="1">IF(O3=プロフィール!$B$45,プロフィール!$B$47,0)</f>
        <v>0</v>
      </c>
      <c r="P24" s="8">
        <f ca="1">IF(P3=プロフィール!$B$45,プロフィール!$B$47,0)</f>
        <v>0</v>
      </c>
      <c r="Q24" s="8">
        <f ca="1">IF(Q3=プロフィール!$B$45,プロフィール!$B$47,0)</f>
        <v>0</v>
      </c>
      <c r="R24" s="8">
        <f ca="1">IF(R3=プロフィール!$B$45,プロフィール!$B$47,0)</f>
        <v>0</v>
      </c>
      <c r="S24" s="8">
        <f ca="1">IF(S3=プロフィール!$B$45,プロフィール!$B$47,0)</f>
        <v>0</v>
      </c>
      <c r="T24" s="8">
        <f ca="1">IF(T3=プロフィール!$B$45,プロフィール!$B$47,0)</f>
        <v>0</v>
      </c>
      <c r="U24" s="8">
        <f ca="1">IF(U3=プロフィール!$B$45,プロフィール!$B$47,0)</f>
        <v>0</v>
      </c>
      <c r="V24" s="8">
        <f ca="1">IF(V3=プロフィール!$B$45,プロフィール!$B$47,0)</f>
        <v>0</v>
      </c>
      <c r="W24" s="8">
        <f ca="1">IF(W3=プロフィール!$B$45,プロフィール!$B$47,0)</f>
        <v>0</v>
      </c>
      <c r="X24" s="8">
        <f ca="1">IF(X3=プロフィール!$B$45,プロフィール!$B$47,0)</f>
        <v>0</v>
      </c>
      <c r="Y24" s="8">
        <f ca="1">IF(Y3=プロフィール!$B$45,プロフィール!$B$47,0)</f>
        <v>0</v>
      </c>
      <c r="Z24" s="8">
        <f ca="1">IF(Z3=プロフィール!$B$45,プロフィール!$B$47,0)</f>
        <v>0</v>
      </c>
      <c r="AA24" s="8">
        <f ca="1">IF(AA3=プロフィール!$B$45,プロフィール!$B$47,0)</f>
        <v>0</v>
      </c>
    </row>
    <row r="25" spans="1:27" hidden="1">
      <c r="B25" s="35"/>
    </row>
    <row r="26" spans="1:27" s="8" customFormat="1" hidden="1">
      <c r="B26" s="71" t="s">
        <v>159</v>
      </c>
      <c r="C26" s="8">
        <f ca="1">IF(C3=プロフィール!$B$52,プロフィール!$E$52,0)</f>
        <v>0</v>
      </c>
      <c r="D26" s="8">
        <f ca="1">IF(D3=プロフィール!$B$52,プロフィール!$E$52,0)</f>
        <v>0</v>
      </c>
      <c r="E26" s="8">
        <f ca="1">IF(E3=プロフィール!$B$52,プロフィール!$E$52,0)</f>
        <v>0</v>
      </c>
      <c r="F26" s="8">
        <f ca="1">IF(F3=プロフィール!$B$52,プロフィール!$E$52,0)</f>
        <v>0</v>
      </c>
      <c r="G26" s="8">
        <f ca="1">IF(G3=プロフィール!$B$52,プロフィール!$E$52,0)</f>
        <v>0</v>
      </c>
      <c r="H26" s="8">
        <f ca="1">IF(H3=プロフィール!$B$52,プロフィール!$E$52,0)</f>
        <v>0</v>
      </c>
      <c r="I26" s="8">
        <f ca="1">IF(I3=プロフィール!$B$52,プロフィール!$E$52,0)</f>
        <v>0</v>
      </c>
      <c r="J26" s="8">
        <f ca="1">IF(J3=プロフィール!$B$52,プロフィール!$E$52,0)</f>
        <v>0</v>
      </c>
      <c r="K26" s="8">
        <f ca="1">IF(K3=プロフィール!$B$52,プロフィール!$E$52,0)</f>
        <v>0</v>
      </c>
      <c r="L26" s="8">
        <f ca="1">IF(L3=プロフィール!$B$52,プロフィール!$E$52,0)</f>
        <v>0</v>
      </c>
      <c r="M26" s="8">
        <f ca="1">IF(M3=プロフィール!$B$52,プロフィール!$E$52,0)</f>
        <v>0</v>
      </c>
      <c r="N26" s="8">
        <f ca="1">IF(N3=プロフィール!$B$52,プロフィール!$E$52,0)</f>
        <v>0</v>
      </c>
      <c r="O26" s="8">
        <f ca="1">IF(O3=プロフィール!$B$52,プロフィール!$E$52,0)</f>
        <v>0</v>
      </c>
      <c r="P26" s="8">
        <f ca="1">IF(P3=プロフィール!$B$52,プロフィール!$E$52,0)</f>
        <v>0</v>
      </c>
      <c r="Q26" s="8">
        <f ca="1">IF(Q3=プロフィール!$B$52,プロフィール!$E$52,0)</f>
        <v>0</v>
      </c>
      <c r="R26" s="8">
        <f ca="1">IF(R3=プロフィール!$B$52,プロフィール!$E$52,0)</f>
        <v>0</v>
      </c>
      <c r="S26" s="8">
        <f ca="1">IF(S3=プロフィール!$B$52,プロフィール!$E$52,0)</f>
        <v>0</v>
      </c>
      <c r="T26" s="8">
        <f ca="1">IF(T3=プロフィール!$B$52,プロフィール!$E$52,0)</f>
        <v>0</v>
      </c>
      <c r="U26" s="8">
        <f ca="1">IF(U3=プロフィール!$B$52,プロフィール!$E$52,0)</f>
        <v>0</v>
      </c>
      <c r="V26" s="8">
        <f ca="1">IF(V3=プロフィール!$B$52,プロフィール!$E$52,0)</f>
        <v>0</v>
      </c>
      <c r="W26" s="8">
        <f ca="1">IF(W3=プロフィール!$B$52,プロフィール!$E$52,0)</f>
        <v>0</v>
      </c>
      <c r="X26" s="8">
        <f ca="1">IF(X3=プロフィール!$B$52,プロフィール!$E$52,0)</f>
        <v>0</v>
      </c>
      <c r="Y26" s="8">
        <f ca="1">IF(Y3=プロフィール!$B$52,プロフィール!$E$52,0)</f>
        <v>0</v>
      </c>
      <c r="Z26" s="8">
        <f ca="1">IF(Z3=プロフィール!$B$52,プロフィール!$E$52,0)</f>
        <v>0</v>
      </c>
      <c r="AA26" s="8">
        <f ca="1">IF(AA3=プロフィール!$B$52,プロフィール!$E$52,0)</f>
        <v>0</v>
      </c>
    </row>
    <row r="27" spans="1:27" s="8" customFormat="1" hidden="1">
      <c r="B27" s="71" t="s">
        <v>160</v>
      </c>
      <c r="C27" s="8">
        <f ca="1">IF(C3=プロフィール!$B$53,プロフィール!$E$53,0)</f>
        <v>0</v>
      </c>
      <c r="D27" s="8">
        <f ca="1">IF(D3=プロフィール!$B$53,プロフィール!$E$53,0)</f>
        <v>0</v>
      </c>
      <c r="E27" s="8">
        <f ca="1">IF(E3=プロフィール!$B$53,プロフィール!$E$53,0)</f>
        <v>0</v>
      </c>
      <c r="F27" s="8">
        <f ca="1">IF(F3=プロフィール!$B$53,プロフィール!$E$53,0)</f>
        <v>0</v>
      </c>
      <c r="G27" s="8">
        <f ca="1">IF(G3=プロフィール!$B$53,プロフィール!$E$53,0)</f>
        <v>0</v>
      </c>
      <c r="H27" s="8">
        <f ca="1">IF(H3=プロフィール!$B$53,プロフィール!$E$53,0)</f>
        <v>0</v>
      </c>
      <c r="I27" s="8">
        <f ca="1">IF(I3=プロフィール!$B$53,プロフィール!$E$53,0)</f>
        <v>0</v>
      </c>
      <c r="J27" s="8">
        <f ca="1">IF(J3=プロフィール!$B$53,プロフィール!$E$53,0)</f>
        <v>0</v>
      </c>
      <c r="K27" s="8">
        <f ca="1">IF(K3=プロフィール!$B$53,プロフィール!$E$53,0)</f>
        <v>0</v>
      </c>
      <c r="L27" s="8">
        <f ca="1">IF(L3=プロフィール!$B$53,プロフィール!$E$53,0)</f>
        <v>0</v>
      </c>
      <c r="M27" s="8">
        <f ca="1">IF(M3=プロフィール!$B$53,プロフィール!$E$53,0)</f>
        <v>0</v>
      </c>
      <c r="N27" s="8">
        <f ca="1">IF(N3=プロフィール!$B$53,プロフィール!$E$53,0)</f>
        <v>0</v>
      </c>
      <c r="O27" s="8">
        <f ca="1">IF(O3=プロフィール!$B$53,プロフィール!$E$53,0)</f>
        <v>0</v>
      </c>
      <c r="P27" s="8">
        <f ca="1">IF(P3=プロフィール!$B$53,プロフィール!$E$53,0)</f>
        <v>0</v>
      </c>
      <c r="Q27" s="8">
        <f ca="1">IF(Q3=プロフィール!$B$53,プロフィール!$E$53,0)</f>
        <v>0</v>
      </c>
      <c r="R27" s="8">
        <f ca="1">IF(R3=プロフィール!$B$53,プロフィール!$E$53,0)</f>
        <v>0</v>
      </c>
      <c r="S27" s="8">
        <f ca="1">IF(S3=プロフィール!$B$53,プロフィール!$E$53,0)</f>
        <v>0</v>
      </c>
      <c r="T27" s="8">
        <f ca="1">IF(T3=プロフィール!$B$53,プロフィール!$E$53,0)</f>
        <v>0</v>
      </c>
      <c r="U27" s="8">
        <f ca="1">IF(U3=プロフィール!$B$53,プロフィール!$E$53,0)</f>
        <v>0</v>
      </c>
      <c r="V27" s="8">
        <f ca="1">IF(V3=プロフィール!$B$53,プロフィール!$E$53,0)</f>
        <v>0</v>
      </c>
      <c r="W27" s="8">
        <f ca="1">IF(W3=プロフィール!$B$53,プロフィール!$E$53,0)</f>
        <v>0</v>
      </c>
      <c r="X27" s="8">
        <f ca="1">IF(X3=プロフィール!$B$53,プロフィール!$E$53,0)</f>
        <v>0</v>
      </c>
      <c r="Y27" s="8">
        <f ca="1">IF(Y3=プロフィール!$B$53,プロフィール!$E$53,0)</f>
        <v>0</v>
      </c>
      <c r="Z27" s="8">
        <f ca="1">IF(Z3=プロフィール!$B$53,プロフィール!$E$53,0)</f>
        <v>0</v>
      </c>
      <c r="AA27" s="8">
        <f ca="1">IF(AA3=プロフィール!$B$53,プロフィール!$E$53,0)</f>
        <v>0</v>
      </c>
    </row>
    <row r="28" spans="1:27" s="8" customFormat="1" hidden="1">
      <c r="B28" s="71" t="s">
        <v>161</v>
      </c>
      <c r="C28" s="8">
        <f ca="1">IF(C3=プロフィール!$B$54,プロフィール!$E$54,0)</f>
        <v>0</v>
      </c>
      <c r="D28" s="8">
        <f ca="1">IF(D3=プロフィール!$B$54,プロフィール!$E$54,0)</f>
        <v>0</v>
      </c>
      <c r="E28" s="8">
        <f ca="1">IF(E3=プロフィール!$B$54,プロフィール!$E$54,0)</f>
        <v>0</v>
      </c>
      <c r="F28" s="8">
        <f ca="1">IF(F3=プロフィール!$B$54,プロフィール!$E$54,0)</f>
        <v>0</v>
      </c>
      <c r="G28" s="8">
        <f ca="1">IF(G3=プロフィール!$B$54,プロフィール!$E$54,0)</f>
        <v>0</v>
      </c>
      <c r="H28" s="8">
        <f ca="1">IF(H3=プロフィール!$B$54,プロフィール!$E$54,0)</f>
        <v>0</v>
      </c>
      <c r="I28" s="8">
        <f ca="1">IF(I3=プロフィール!$B$54,プロフィール!$E$54,0)</f>
        <v>0</v>
      </c>
      <c r="J28" s="8">
        <f ca="1">IF(J3=プロフィール!$B$54,プロフィール!$E$54,0)</f>
        <v>0</v>
      </c>
      <c r="K28" s="8">
        <f ca="1">IF(K3=プロフィール!$B$54,プロフィール!$E$54,0)</f>
        <v>0</v>
      </c>
      <c r="L28" s="8">
        <f ca="1">IF(L3=プロフィール!$B$54,プロフィール!$E$54,0)</f>
        <v>0</v>
      </c>
      <c r="M28" s="8">
        <f ca="1">IF(M3=プロフィール!$B$54,プロフィール!$E$54,0)</f>
        <v>0</v>
      </c>
      <c r="N28" s="8">
        <f ca="1">IF(N3=プロフィール!$B$54,プロフィール!$E$54,0)</f>
        <v>0</v>
      </c>
      <c r="O28" s="8">
        <f ca="1">IF(O3=プロフィール!$B$54,プロフィール!$E$54,0)</f>
        <v>0</v>
      </c>
      <c r="P28" s="8">
        <f ca="1">IF(P3=プロフィール!$B$54,プロフィール!$E$54,0)</f>
        <v>0</v>
      </c>
      <c r="Q28" s="8">
        <f ca="1">IF(Q3=プロフィール!$B$54,プロフィール!$E$54,0)</f>
        <v>0</v>
      </c>
      <c r="R28" s="8">
        <f ca="1">IF(R3=プロフィール!$B$54,プロフィール!$E$54,0)</f>
        <v>0</v>
      </c>
      <c r="S28" s="8">
        <f ca="1">IF(S3=プロフィール!$B$54,プロフィール!$E$54,0)</f>
        <v>0</v>
      </c>
      <c r="T28" s="8">
        <f ca="1">IF(T3=プロフィール!$B$54,プロフィール!$E$54,0)</f>
        <v>0</v>
      </c>
      <c r="U28" s="8">
        <f ca="1">IF(U3=プロフィール!$B$54,プロフィール!$E$54,0)</f>
        <v>0</v>
      </c>
      <c r="V28" s="8">
        <f ca="1">IF(V3=プロフィール!$B$54,プロフィール!$E$54,0)</f>
        <v>0</v>
      </c>
      <c r="W28" s="8">
        <f ca="1">IF(W3=プロフィール!$B$54,プロフィール!$E$54,0)</f>
        <v>0</v>
      </c>
      <c r="X28" s="8">
        <f ca="1">IF(X3=プロフィール!$B$54,プロフィール!$E$54,0)</f>
        <v>0</v>
      </c>
      <c r="Y28" s="8">
        <f ca="1">IF(Y3=プロフィール!$B$54,プロフィール!$E$54,0)</f>
        <v>0</v>
      </c>
      <c r="Z28" s="8">
        <f ca="1">IF(Z3=プロフィール!$B$54,プロフィール!$E$54,0)</f>
        <v>0</v>
      </c>
      <c r="AA28" s="8">
        <f ca="1">IF(AA3=プロフィール!$B$54,プロフィール!$E$54,0)</f>
        <v>0</v>
      </c>
    </row>
    <row r="29" spans="1:27" s="8" customFormat="1" hidden="1">
      <c r="B29" s="71" t="s">
        <v>162</v>
      </c>
      <c r="C29" s="8">
        <f ca="1">IF(C3=プロフィール!$B$55,プロフィール!$E$55,0)</f>
        <v>0</v>
      </c>
      <c r="D29" s="8">
        <f ca="1">IF(D3=プロフィール!$B$55,プロフィール!$E$55,0)</f>
        <v>0</v>
      </c>
      <c r="E29" s="8">
        <f ca="1">IF(E3=プロフィール!$B$55,プロフィール!$E$55,0)</f>
        <v>0</v>
      </c>
      <c r="F29" s="8">
        <f ca="1">IF(F3=プロフィール!$B$55,プロフィール!$E$55,0)</f>
        <v>0</v>
      </c>
      <c r="G29" s="8">
        <f ca="1">IF(G3=プロフィール!$B$55,プロフィール!$E$55,0)</f>
        <v>0</v>
      </c>
      <c r="H29" s="8">
        <f ca="1">IF(H3=プロフィール!$B$55,プロフィール!$E$55,0)</f>
        <v>0</v>
      </c>
      <c r="I29" s="8">
        <f ca="1">IF(I3=プロフィール!$B$55,プロフィール!$E$55,0)</f>
        <v>0</v>
      </c>
      <c r="J29" s="8">
        <f ca="1">IF(J3=プロフィール!$B$55,プロフィール!$E$55,0)</f>
        <v>0</v>
      </c>
      <c r="K29" s="8">
        <f ca="1">IF(K3=プロフィール!$B$55,プロフィール!$E$55,0)</f>
        <v>0</v>
      </c>
      <c r="L29" s="8">
        <f ca="1">IF(L3=プロフィール!$B$55,プロフィール!$E$55,0)</f>
        <v>0</v>
      </c>
      <c r="M29" s="8">
        <f ca="1">IF(M3=プロフィール!$B$55,プロフィール!$E$55,0)</f>
        <v>0</v>
      </c>
      <c r="N29" s="8">
        <f ca="1">IF(N3=プロフィール!$B$55,プロフィール!$E$55,0)</f>
        <v>0</v>
      </c>
      <c r="O29" s="8">
        <f ca="1">IF(O3=プロフィール!$B$55,プロフィール!$E$55,0)</f>
        <v>0</v>
      </c>
      <c r="P29" s="8">
        <f ca="1">IF(P3=プロフィール!$B$55,プロフィール!$E$55,0)</f>
        <v>0</v>
      </c>
      <c r="Q29" s="8">
        <f ca="1">IF(Q3=プロフィール!$B$55,プロフィール!$E$55,0)</f>
        <v>0</v>
      </c>
      <c r="R29" s="8">
        <f ca="1">IF(R3=プロフィール!$B$55,プロフィール!$E$55,0)</f>
        <v>0</v>
      </c>
      <c r="S29" s="8">
        <f ca="1">IF(S3=プロフィール!$B$55,プロフィール!$E$55,0)</f>
        <v>0</v>
      </c>
      <c r="T29" s="8">
        <f ca="1">IF(T3=プロフィール!$B$55,プロフィール!$E$55,0)</f>
        <v>0</v>
      </c>
      <c r="U29" s="8">
        <f ca="1">IF(U3=プロフィール!$B$55,プロフィール!$E$55,0)</f>
        <v>0</v>
      </c>
      <c r="V29" s="8">
        <f ca="1">IF(V3=プロフィール!$B$55,プロフィール!$E$55,0)</f>
        <v>0</v>
      </c>
      <c r="W29" s="8">
        <f ca="1">IF(W3=プロフィール!$B$55,プロフィール!$E$55,0)</f>
        <v>0</v>
      </c>
      <c r="X29" s="8">
        <f ca="1">IF(X3=プロフィール!$B$55,プロフィール!$E$55,0)</f>
        <v>0</v>
      </c>
      <c r="Y29" s="8">
        <f ca="1">IF(Y3=プロフィール!$B$55,プロフィール!$E$55,0)</f>
        <v>0</v>
      </c>
      <c r="Z29" s="8">
        <f ca="1">IF(Z3=プロフィール!$B$55,プロフィール!$E$55,0)</f>
        <v>0</v>
      </c>
      <c r="AA29" s="8">
        <f ca="1">IF(AA3=プロフィール!$B$55,プロフィール!$E$55,0)</f>
        <v>0</v>
      </c>
    </row>
    <row r="30" spans="1:27" hidden="1"/>
    <row r="31" spans="1:27" hidden="1">
      <c r="C31" s="8" t="s">
        <v>77</v>
      </c>
      <c r="D31" s="8"/>
      <c r="E31" s="8"/>
    </row>
    <row r="32" spans="1:27" hidden="1">
      <c r="C32" s="12"/>
      <c r="D32" s="26" t="s">
        <v>78</v>
      </c>
      <c r="E32" s="26" t="s">
        <v>79</v>
      </c>
      <c r="G32" s="34" t="s">
        <v>81</v>
      </c>
      <c r="H32" s="12">
        <v>200</v>
      </c>
    </row>
    <row r="33" spans="3:5" hidden="1">
      <c r="C33" s="12">
        <v>99</v>
      </c>
      <c r="D33" s="12">
        <v>330</v>
      </c>
      <c r="E33" s="12">
        <v>187</v>
      </c>
    </row>
    <row r="34" spans="3:5" hidden="1">
      <c r="C34" s="12">
        <v>64</v>
      </c>
      <c r="D34" s="12">
        <v>350</v>
      </c>
      <c r="E34" s="12">
        <v>228</v>
      </c>
    </row>
    <row r="35" spans="3:5" hidden="1">
      <c r="C35" s="12">
        <v>59</v>
      </c>
      <c r="D35" s="12">
        <v>358</v>
      </c>
      <c r="E35" s="12">
        <v>233</v>
      </c>
    </row>
    <row r="36" spans="3:5" hidden="1">
      <c r="C36" s="12">
        <v>54</v>
      </c>
      <c r="D36" s="12">
        <v>362</v>
      </c>
      <c r="E36" s="12">
        <v>235</v>
      </c>
    </row>
    <row r="37" spans="3:5" hidden="1">
      <c r="C37" s="12">
        <v>49</v>
      </c>
      <c r="D37" s="12">
        <v>337</v>
      </c>
      <c r="E37" s="12">
        <v>219</v>
      </c>
    </row>
    <row r="38" spans="3:5" hidden="1">
      <c r="C38" s="12">
        <v>44</v>
      </c>
      <c r="D38" s="12">
        <v>295</v>
      </c>
      <c r="E38" s="12">
        <v>192</v>
      </c>
    </row>
    <row r="39" spans="3:5" hidden="1">
      <c r="C39" s="12">
        <v>39</v>
      </c>
      <c r="D39" s="12">
        <v>274</v>
      </c>
      <c r="E39" s="12">
        <v>178</v>
      </c>
    </row>
    <row r="40" spans="3:5" hidden="1">
      <c r="C40" s="12">
        <v>34</v>
      </c>
      <c r="D40" s="12">
        <v>256</v>
      </c>
      <c r="E40" s="12">
        <v>166</v>
      </c>
    </row>
    <row r="41" spans="3:5" hidden="1">
      <c r="C41" s="12">
        <v>30</v>
      </c>
      <c r="D41" s="12">
        <v>229</v>
      </c>
      <c r="E41" s="12">
        <v>149</v>
      </c>
    </row>
  </sheetData>
  <sheetProtection sheet="1" objects="1" scenarios="1"/>
  <mergeCells count="8">
    <mergeCell ref="A9:B9"/>
    <mergeCell ref="A10:B10"/>
    <mergeCell ref="A11:B11"/>
    <mergeCell ref="A12:A14"/>
    <mergeCell ref="A2:B3"/>
    <mergeCell ref="A4:B4"/>
    <mergeCell ref="A5:B5"/>
    <mergeCell ref="A6:A8"/>
  </mergeCells>
  <phoneticPr fontId="2"/>
  <conditionalFormatting sqref="C4:AA8">
    <cfRule type="expression" dxfId="1" priority="1" stopIfTrue="1">
      <formula>#REF!=""</formula>
    </cfRule>
    <cfRule type="expression" dxfId="0" priority="2" stopIfTrue="1">
      <formula>"$C4="""""</formula>
    </cfRule>
  </conditionalFormatting>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B1:Q28"/>
  <sheetViews>
    <sheetView workbookViewId="0">
      <selection activeCell="H29" sqref="H29"/>
    </sheetView>
  </sheetViews>
  <sheetFormatPr defaultRowHeight="13.5"/>
  <cols>
    <col min="3" max="3" width="12.625" customWidth="1"/>
    <col min="4" max="5" width="10.125" customWidth="1"/>
    <col min="6" max="6" width="13" customWidth="1"/>
    <col min="7" max="7" width="10.875" customWidth="1"/>
    <col min="9" max="9" width="14.5" customWidth="1"/>
    <col min="10" max="10" width="10.75" customWidth="1"/>
    <col min="13" max="17" width="8.875" hidden="1" customWidth="1"/>
  </cols>
  <sheetData>
    <row r="1" spans="2:17" ht="14.25">
      <c r="B1" s="247" t="s">
        <v>134</v>
      </c>
      <c r="C1" s="249" t="str">
        <f>プロフィール!A36</f>
        <v>子ども１</v>
      </c>
      <c r="D1" s="249"/>
      <c r="E1" s="249"/>
      <c r="F1" s="249" t="str">
        <f>プロフィール!A37</f>
        <v>子ども２</v>
      </c>
      <c r="G1" s="249"/>
      <c r="H1" s="249"/>
      <c r="I1" s="249" t="str">
        <f>プロフィール!A38</f>
        <v>子ども３</v>
      </c>
      <c r="J1" s="249"/>
      <c r="K1" s="249"/>
      <c r="M1" s="8" t="s">
        <v>73</v>
      </c>
      <c r="N1" s="8"/>
      <c r="O1" s="8"/>
      <c r="P1" s="8"/>
      <c r="Q1" s="8"/>
    </row>
    <row r="2" spans="2:17" ht="17.25" customHeight="1" thickBot="1">
      <c r="B2" s="248"/>
      <c r="C2" s="62" t="s">
        <v>70</v>
      </c>
      <c r="D2" s="63" t="s">
        <v>53</v>
      </c>
      <c r="E2" s="64" t="s">
        <v>71</v>
      </c>
      <c r="F2" s="62" t="s">
        <v>70</v>
      </c>
      <c r="G2" s="63" t="s">
        <v>53</v>
      </c>
      <c r="H2" s="64" t="s">
        <v>71</v>
      </c>
      <c r="I2" s="62" t="s">
        <v>70</v>
      </c>
      <c r="J2" s="63" t="s">
        <v>53</v>
      </c>
      <c r="K2" s="64" t="s">
        <v>71</v>
      </c>
      <c r="M2" s="8" t="s">
        <v>72</v>
      </c>
      <c r="N2" s="8">
        <v>30</v>
      </c>
      <c r="O2" s="8"/>
      <c r="P2" s="8"/>
      <c r="Q2" s="8"/>
    </row>
    <row r="3" spans="2:17" ht="14.25" thickTop="1">
      <c r="B3" s="55">
        <v>0</v>
      </c>
      <c r="C3" s="65"/>
      <c r="D3" s="56"/>
      <c r="E3" s="59"/>
      <c r="F3" s="65"/>
      <c r="G3" s="56"/>
      <c r="H3" s="59"/>
      <c r="I3" s="65"/>
      <c r="J3" s="56"/>
      <c r="K3" s="59"/>
      <c r="M3" s="8"/>
      <c r="N3" s="8" t="s">
        <v>74</v>
      </c>
      <c r="O3" s="8" t="s">
        <v>75</v>
      </c>
      <c r="P3" s="8"/>
      <c r="Q3" s="8"/>
    </row>
    <row r="4" spans="2:17">
      <c r="B4" s="53">
        <v>1</v>
      </c>
      <c r="C4" s="66" t="str">
        <f>IF(プロフィール!$B$31=1,"保育","")</f>
        <v/>
      </c>
      <c r="D4" s="57"/>
      <c r="E4" s="60">
        <f>IF(プロフィール!$B$31=1,教育費!$N$2,0)</f>
        <v>0</v>
      </c>
      <c r="F4" s="66" t="str">
        <f>IF(プロフィール!$B$31=1,"保育","")</f>
        <v/>
      </c>
      <c r="G4" s="57"/>
      <c r="H4" s="60">
        <f>IF(プロフィール!$B$31=1,教育費!$N$2,0)</f>
        <v>0</v>
      </c>
      <c r="I4" s="66" t="str">
        <f>IF(プロフィール!$B$31=1,"保育","")</f>
        <v/>
      </c>
      <c r="J4" s="57"/>
      <c r="K4" s="60">
        <f>IF(プロフィール!$B$31=1,教育費!$N$2,0)</f>
        <v>0</v>
      </c>
      <c r="M4" s="10" t="s">
        <v>62</v>
      </c>
      <c r="N4" s="8">
        <v>20</v>
      </c>
      <c r="O4" s="8">
        <v>20</v>
      </c>
      <c r="P4" s="8"/>
      <c r="Q4" s="8"/>
    </row>
    <row r="5" spans="2:17">
      <c r="B5" s="53">
        <v>2</v>
      </c>
      <c r="C5" s="66" t="str">
        <f>IF(プロフィール!$B$31=1,"保育","")</f>
        <v/>
      </c>
      <c r="D5" s="57"/>
      <c r="E5" s="60">
        <f>IF(プロフィール!$B$31=1,教育費!$N$2,0)</f>
        <v>0</v>
      </c>
      <c r="F5" s="66" t="str">
        <f>IF(プロフィール!$B$31=1,"保育","")</f>
        <v/>
      </c>
      <c r="G5" s="57"/>
      <c r="H5" s="60">
        <f>IF(プロフィール!$B$31=1,教育費!$N$2,0)</f>
        <v>0</v>
      </c>
      <c r="I5" s="66" t="str">
        <f>IF(プロフィール!$B$31=1,"保育","")</f>
        <v/>
      </c>
      <c r="J5" s="57"/>
      <c r="K5" s="60">
        <f>IF(プロフィール!$B$31=1,教育費!$N$2,0)</f>
        <v>0</v>
      </c>
      <c r="M5" s="10" t="s">
        <v>63</v>
      </c>
      <c r="N5" s="8">
        <v>40</v>
      </c>
      <c r="O5" s="8">
        <v>30</v>
      </c>
      <c r="P5" s="8"/>
      <c r="Q5" s="8"/>
    </row>
    <row r="6" spans="2:17">
      <c r="B6" s="53">
        <v>3</v>
      </c>
      <c r="C6" s="66" t="str">
        <f>IF(プロフィール!$B$31=1,"保育","")</f>
        <v/>
      </c>
      <c r="D6" s="57"/>
      <c r="E6" s="60">
        <f>IF(プロフィール!$B$31=1,教育費!$N$2,0)</f>
        <v>0</v>
      </c>
      <c r="F6" s="66" t="str">
        <f>IF(プロフィール!$B$31=1,"保育","")</f>
        <v/>
      </c>
      <c r="G6" s="57"/>
      <c r="H6" s="60">
        <f>IF(プロフィール!$B$31=1,教育費!$N$2,0)</f>
        <v>0</v>
      </c>
      <c r="I6" s="66" t="str">
        <f>IF(プロフィール!$B$31=1,"保育","")</f>
        <v/>
      </c>
      <c r="J6" s="57"/>
      <c r="K6" s="60">
        <f>IF(プロフィール!$B$31=1,教育費!$N$2,0)</f>
        <v>0</v>
      </c>
      <c r="M6" s="10" t="s">
        <v>64</v>
      </c>
      <c r="N6" s="8">
        <v>35</v>
      </c>
      <c r="O6" s="8">
        <v>35</v>
      </c>
      <c r="P6" s="8"/>
      <c r="Q6" s="8"/>
    </row>
    <row r="7" spans="2:17">
      <c r="B7" s="53">
        <v>4</v>
      </c>
      <c r="C7" s="66">
        <f>プロフィール!$F$36</f>
        <v>0</v>
      </c>
      <c r="D7" s="57"/>
      <c r="E7" s="60" t="e">
        <f>INDEX($N$4:$O$11,MATCH(C7,$M$4:$M$11,0),1)</f>
        <v>#N/A</v>
      </c>
      <c r="F7" s="66">
        <f>プロフィール!$F$37</f>
        <v>0</v>
      </c>
      <c r="G7" s="57"/>
      <c r="H7" s="60" t="e">
        <f>INDEX($N$4:$O$11,MATCH(F7,$M$4:$M$11,0),1)</f>
        <v>#N/A</v>
      </c>
      <c r="I7" s="66">
        <f>プロフィール!$F$38</f>
        <v>0</v>
      </c>
      <c r="J7" s="57"/>
      <c r="K7" s="60" t="e">
        <f>INDEX($N$4:$O$11,MATCH(I7,$M$4:$M$11,0),1)</f>
        <v>#N/A</v>
      </c>
      <c r="M7" s="10" t="s">
        <v>65</v>
      </c>
      <c r="N7" s="8">
        <v>185</v>
      </c>
      <c r="O7" s="8">
        <v>165</v>
      </c>
      <c r="P7" s="8"/>
      <c r="Q7" s="8"/>
    </row>
    <row r="8" spans="2:17">
      <c r="B8" s="53">
        <v>5</v>
      </c>
      <c r="C8" s="66">
        <f>プロフィール!$F$36</f>
        <v>0</v>
      </c>
      <c r="D8" s="57"/>
      <c r="E8" s="60" t="e">
        <f>INDEX($N$4:$O$11,MATCH(C8,$M$4:$M$11,0),2)</f>
        <v>#N/A</v>
      </c>
      <c r="F8" s="66">
        <f>プロフィール!$F$37</f>
        <v>0</v>
      </c>
      <c r="G8" s="57"/>
      <c r="H8" s="60" t="e">
        <f>INDEX($N$4:$O$11,MATCH(F8,$M$4:$M$11,0),2)</f>
        <v>#N/A</v>
      </c>
      <c r="I8" s="66">
        <f>プロフィール!$F$38</f>
        <v>0</v>
      </c>
      <c r="J8" s="57"/>
      <c r="K8" s="60" t="e">
        <f>INDEX($N$4:$O$11,MATCH(I8,$M$4:$M$11,0),2)</f>
        <v>#N/A</v>
      </c>
      <c r="M8" s="10" t="s">
        <v>66</v>
      </c>
      <c r="N8" s="8">
        <v>60</v>
      </c>
      <c r="O8" s="8">
        <v>60</v>
      </c>
      <c r="P8" s="8"/>
      <c r="Q8" s="8"/>
    </row>
    <row r="9" spans="2:17">
      <c r="B9" s="53">
        <v>6</v>
      </c>
      <c r="C9" s="66">
        <f>プロフィール!$G$36</f>
        <v>0</v>
      </c>
      <c r="D9" s="57"/>
      <c r="E9" s="60" t="e">
        <f>INDEX($N$4:$O$11,MATCH(C9,$M$4:$M$11,0),1)</f>
        <v>#N/A</v>
      </c>
      <c r="F9" s="66">
        <f>プロフィール!$G$37</f>
        <v>0</v>
      </c>
      <c r="G9" s="57"/>
      <c r="H9" s="60" t="e">
        <f>INDEX($N$4:$O$11,MATCH(F9,$M$4:$M$11,0),1)</f>
        <v>#N/A</v>
      </c>
      <c r="I9" s="66">
        <f>プロフィール!$G$38</f>
        <v>0</v>
      </c>
      <c r="J9" s="57"/>
      <c r="K9" s="60" t="e">
        <f>INDEX($N$4:$O$11,MATCH(I9,$M$4:$M$11,0),1)</f>
        <v>#N/A</v>
      </c>
      <c r="M9" s="10" t="s">
        <v>67</v>
      </c>
      <c r="N9" s="8">
        <v>155</v>
      </c>
      <c r="O9" s="8">
        <v>135</v>
      </c>
      <c r="P9" s="8"/>
      <c r="Q9" s="8"/>
    </row>
    <row r="10" spans="2:17">
      <c r="B10" s="53">
        <v>7</v>
      </c>
      <c r="C10" s="66">
        <f>プロフィール!$G$36</f>
        <v>0</v>
      </c>
      <c r="D10" s="57"/>
      <c r="E10" s="60" t="e">
        <f t="shared" ref="E10:E20" si="0">INDEX($N$4:$O$11,MATCH(C10,$M$4:$M$11,0),2)</f>
        <v>#N/A</v>
      </c>
      <c r="F10" s="66">
        <f>プロフィール!$G$37</f>
        <v>0</v>
      </c>
      <c r="G10" s="57"/>
      <c r="H10" s="60" t="e">
        <f t="shared" ref="H10:H20" si="1">INDEX($N$4:$O$11,MATCH(F10,$M$4:$M$11,0),2)</f>
        <v>#N/A</v>
      </c>
      <c r="I10" s="66">
        <f>プロフィール!$G$38</f>
        <v>0</v>
      </c>
      <c r="J10" s="57"/>
      <c r="K10" s="60" t="e">
        <f t="shared" ref="K10:K20" si="2">INDEX($N$4:$O$11,MATCH(I10,$M$4:$M$11,0),2)</f>
        <v>#N/A</v>
      </c>
      <c r="M10" s="10" t="s">
        <v>68</v>
      </c>
      <c r="N10" s="8">
        <v>65</v>
      </c>
      <c r="O10" s="8">
        <v>65</v>
      </c>
      <c r="P10" s="8"/>
      <c r="Q10" s="8"/>
    </row>
    <row r="11" spans="2:17">
      <c r="B11" s="53">
        <v>8</v>
      </c>
      <c r="C11" s="66">
        <f>プロフィール!$G$36</f>
        <v>0</v>
      </c>
      <c r="D11" s="57"/>
      <c r="E11" s="60" t="e">
        <f t="shared" si="0"/>
        <v>#N/A</v>
      </c>
      <c r="F11" s="66">
        <f>プロフィール!$G$37</f>
        <v>0</v>
      </c>
      <c r="G11" s="57"/>
      <c r="H11" s="60" t="e">
        <f t="shared" si="1"/>
        <v>#N/A</v>
      </c>
      <c r="I11" s="66">
        <f>プロフィール!$G$38</f>
        <v>0</v>
      </c>
      <c r="J11" s="57"/>
      <c r="K11" s="60" t="e">
        <f t="shared" si="2"/>
        <v>#N/A</v>
      </c>
      <c r="M11" s="10" t="s">
        <v>69</v>
      </c>
      <c r="N11" s="8">
        <v>110</v>
      </c>
      <c r="O11" s="8">
        <v>95</v>
      </c>
      <c r="P11" s="8"/>
      <c r="Q11" s="8"/>
    </row>
    <row r="12" spans="2:17">
      <c r="B12" s="53">
        <v>9</v>
      </c>
      <c r="C12" s="66">
        <f>プロフィール!$G$36</f>
        <v>0</v>
      </c>
      <c r="D12" s="57"/>
      <c r="E12" s="60" t="e">
        <f t="shared" si="0"/>
        <v>#N/A</v>
      </c>
      <c r="F12" s="66">
        <f>プロフィール!$G$37</f>
        <v>0</v>
      </c>
      <c r="G12" s="57"/>
      <c r="H12" s="60" t="e">
        <f t="shared" si="1"/>
        <v>#N/A</v>
      </c>
      <c r="I12" s="66">
        <f>プロフィール!$G$38</f>
        <v>0</v>
      </c>
      <c r="J12" s="57"/>
      <c r="K12" s="60" t="e">
        <f t="shared" si="2"/>
        <v>#N/A</v>
      </c>
      <c r="M12" s="8"/>
      <c r="N12" s="246" t="s">
        <v>60</v>
      </c>
      <c r="O12" s="246"/>
      <c r="P12" s="246" t="s">
        <v>61</v>
      </c>
      <c r="Q12" s="246"/>
    </row>
    <row r="13" spans="2:17">
      <c r="B13" s="53">
        <v>10</v>
      </c>
      <c r="C13" s="66">
        <f>プロフィール!$G$36</f>
        <v>0</v>
      </c>
      <c r="D13" s="57"/>
      <c r="E13" s="60" t="e">
        <f t="shared" si="0"/>
        <v>#N/A</v>
      </c>
      <c r="F13" s="66">
        <f>プロフィール!$G$37</f>
        <v>0</v>
      </c>
      <c r="G13" s="57"/>
      <c r="H13" s="60" t="e">
        <f t="shared" si="1"/>
        <v>#N/A</v>
      </c>
      <c r="I13" s="66">
        <f>プロフィール!$G$38</f>
        <v>0</v>
      </c>
      <c r="J13" s="57"/>
      <c r="K13" s="60" t="e">
        <f t="shared" si="2"/>
        <v>#N/A</v>
      </c>
      <c r="M13" s="8"/>
      <c r="N13" s="8" t="s">
        <v>74</v>
      </c>
      <c r="O13" s="8" t="s">
        <v>75</v>
      </c>
      <c r="P13" s="8" t="s">
        <v>74</v>
      </c>
      <c r="Q13" s="8" t="s">
        <v>75</v>
      </c>
    </row>
    <row r="14" spans="2:17">
      <c r="B14" s="53">
        <v>11</v>
      </c>
      <c r="C14" s="66">
        <f>プロフィール!$G$36</f>
        <v>0</v>
      </c>
      <c r="D14" s="57"/>
      <c r="E14" s="60" t="e">
        <f t="shared" si="0"/>
        <v>#N/A</v>
      </c>
      <c r="F14" s="66">
        <f>プロフィール!$G$37</f>
        <v>0</v>
      </c>
      <c r="G14" s="57"/>
      <c r="H14" s="60" t="e">
        <f t="shared" si="1"/>
        <v>#N/A</v>
      </c>
      <c r="I14" s="66">
        <f>プロフィール!$G$38</f>
        <v>0</v>
      </c>
      <c r="J14" s="57"/>
      <c r="K14" s="60" t="e">
        <f t="shared" si="2"/>
        <v>#N/A</v>
      </c>
      <c r="M14" s="10" t="s">
        <v>54</v>
      </c>
      <c r="N14" s="8">
        <v>160</v>
      </c>
      <c r="O14" s="8">
        <v>65</v>
      </c>
      <c r="P14" s="8">
        <v>310</v>
      </c>
      <c r="Q14" s="8">
        <v>135</v>
      </c>
    </row>
    <row r="15" spans="2:17">
      <c r="B15" s="53">
        <v>12</v>
      </c>
      <c r="C15" s="66">
        <f>プロフィール!$H$36</f>
        <v>0</v>
      </c>
      <c r="D15" s="57"/>
      <c r="E15" s="60" t="e">
        <f>INDEX($N$4:$O$11,MATCH(C15,$M$4:$M$11,0),1)</f>
        <v>#N/A</v>
      </c>
      <c r="F15" s="66">
        <f>プロフィール!$H$37</f>
        <v>0</v>
      </c>
      <c r="G15" s="57"/>
      <c r="H15" s="60" t="e">
        <f>INDEX($N$4:$O$11,MATCH(F15,$M$4:$M$11,0),1)</f>
        <v>#N/A</v>
      </c>
      <c r="I15" s="66">
        <f>プロフィール!$H$38</f>
        <v>0</v>
      </c>
      <c r="J15" s="57"/>
      <c r="K15" s="60" t="e">
        <f>INDEX($N$4:$O$11,MATCH(I15,$M$4:$M$11,0),1)</f>
        <v>#N/A</v>
      </c>
      <c r="M15" s="10" t="s">
        <v>55</v>
      </c>
      <c r="N15" s="8">
        <v>195</v>
      </c>
      <c r="O15" s="8">
        <v>110</v>
      </c>
      <c r="P15" s="8">
        <v>350</v>
      </c>
      <c r="Q15" s="8">
        <v>180</v>
      </c>
    </row>
    <row r="16" spans="2:17">
      <c r="B16" s="53">
        <v>13</v>
      </c>
      <c r="C16" s="66">
        <f>プロフィール!$H$36</f>
        <v>0</v>
      </c>
      <c r="D16" s="57"/>
      <c r="E16" s="60" t="e">
        <f t="shared" si="0"/>
        <v>#N/A</v>
      </c>
      <c r="F16" s="66">
        <f>プロフィール!$H$37</f>
        <v>0</v>
      </c>
      <c r="G16" s="57"/>
      <c r="H16" s="60" t="e">
        <f t="shared" si="1"/>
        <v>#N/A</v>
      </c>
      <c r="I16" s="66">
        <f>プロフィール!$H$38</f>
        <v>0</v>
      </c>
      <c r="J16" s="57"/>
      <c r="K16" s="60" t="e">
        <f t="shared" si="2"/>
        <v>#N/A</v>
      </c>
      <c r="M16" s="10" t="s">
        <v>56</v>
      </c>
      <c r="N16" s="8">
        <v>230</v>
      </c>
      <c r="O16" s="8">
        <v>140</v>
      </c>
      <c r="P16" s="8">
        <v>360</v>
      </c>
      <c r="Q16" s="8">
        <v>215</v>
      </c>
    </row>
    <row r="17" spans="2:17">
      <c r="B17" s="53">
        <v>14</v>
      </c>
      <c r="C17" s="66">
        <f>プロフィール!$H$36</f>
        <v>0</v>
      </c>
      <c r="D17" s="57"/>
      <c r="E17" s="60" t="e">
        <f t="shared" si="0"/>
        <v>#N/A</v>
      </c>
      <c r="F17" s="66">
        <f>プロフィール!$H$37</f>
        <v>0</v>
      </c>
      <c r="G17" s="57"/>
      <c r="H17" s="60" t="e">
        <f t="shared" si="1"/>
        <v>#N/A</v>
      </c>
      <c r="I17" s="66">
        <f>プロフィール!$H$38</f>
        <v>0</v>
      </c>
      <c r="J17" s="57"/>
      <c r="K17" s="60" t="e">
        <f t="shared" si="2"/>
        <v>#N/A</v>
      </c>
      <c r="M17" s="10" t="s">
        <v>57</v>
      </c>
      <c r="N17" s="8">
        <v>560</v>
      </c>
      <c r="O17" s="8">
        <v>375</v>
      </c>
      <c r="P17" s="8">
        <v>710</v>
      </c>
      <c r="Q17" s="8">
        <v>460</v>
      </c>
    </row>
    <row r="18" spans="2:17">
      <c r="B18" s="53">
        <v>15</v>
      </c>
      <c r="C18" s="66">
        <f>プロフィール!$I$36</f>
        <v>0</v>
      </c>
      <c r="D18" s="57"/>
      <c r="E18" s="60" t="e">
        <f>INDEX($N$4:$O$11,MATCH(C18,$M$4:$M$11,0),1)</f>
        <v>#N/A</v>
      </c>
      <c r="F18" s="66">
        <f>プロフィール!$I$37</f>
        <v>0</v>
      </c>
      <c r="G18" s="57"/>
      <c r="H18" s="60" t="e">
        <f>INDEX($N$4:$O$11,MATCH(F18,$M$4:$M$11,0),1)</f>
        <v>#N/A</v>
      </c>
      <c r="I18" s="66">
        <f>プロフィール!$I$38</f>
        <v>0</v>
      </c>
      <c r="J18" s="57"/>
      <c r="K18" s="60" t="e">
        <f>INDEX($N$4:$O$11,MATCH(I18,$M$4:$M$11,0),1)</f>
        <v>#N/A</v>
      </c>
      <c r="M18" s="10" t="s">
        <v>58</v>
      </c>
      <c r="N18" s="8">
        <v>190</v>
      </c>
      <c r="O18" s="8">
        <v>100</v>
      </c>
      <c r="P18" s="8">
        <v>345</v>
      </c>
      <c r="Q18" s="8">
        <v>175</v>
      </c>
    </row>
    <row r="19" spans="2:17">
      <c r="B19" s="53">
        <v>16</v>
      </c>
      <c r="C19" s="66">
        <f>プロフィール!$I$36</f>
        <v>0</v>
      </c>
      <c r="D19" s="57"/>
      <c r="E19" s="60" t="e">
        <f t="shared" si="0"/>
        <v>#N/A</v>
      </c>
      <c r="F19" s="66">
        <f>プロフィール!$I$37</f>
        <v>0</v>
      </c>
      <c r="G19" s="57"/>
      <c r="H19" s="60" t="e">
        <f t="shared" si="1"/>
        <v>#N/A</v>
      </c>
      <c r="I19" s="66">
        <f>プロフィール!$I$38</f>
        <v>0</v>
      </c>
      <c r="J19" s="57"/>
      <c r="K19" s="60" t="e">
        <f t="shared" si="2"/>
        <v>#N/A</v>
      </c>
      <c r="M19" s="10" t="s">
        <v>59</v>
      </c>
      <c r="N19" s="8">
        <v>205</v>
      </c>
      <c r="O19" s="8">
        <v>125</v>
      </c>
      <c r="P19" s="8">
        <v>360</v>
      </c>
      <c r="Q19" s="8">
        <v>195</v>
      </c>
    </row>
    <row r="20" spans="2:17">
      <c r="B20" s="53">
        <v>17</v>
      </c>
      <c r="C20" s="66">
        <f>プロフィール!$I$36</f>
        <v>0</v>
      </c>
      <c r="D20" s="57"/>
      <c r="E20" s="60" t="e">
        <f t="shared" si="0"/>
        <v>#N/A</v>
      </c>
      <c r="F20" s="66">
        <f>プロフィール!$I$37</f>
        <v>0</v>
      </c>
      <c r="G20" s="57"/>
      <c r="H20" s="60" t="e">
        <f t="shared" si="1"/>
        <v>#N/A</v>
      </c>
      <c r="I20" s="66">
        <f>プロフィール!$I$38</f>
        <v>0</v>
      </c>
      <c r="J20" s="57"/>
      <c r="K20" s="60" t="e">
        <f t="shared" si="2"/>
        <v>#N/A</v>
      </c>
    </row>
    <row r="21" spans="2:17">
      <c r="B21" s="53">
        <v>18</v>
      </c>
      <c r="C21" s="66">
        <f>プロフィール!$J$36</f>
        <v>0</v>
      </c>
      <c r="D21" s="57">
        <f>プロフィール!$K$36</f>
        <v>0</v>
      </c>
      <c r="E21" s="60" t="str">
        <f>IFERROR(INDEX($N$14:$Q$19,MATCH(C21,$M$14:$M$19,0),IF(D21="下宿",3,1)),"")</f>
        <v/>
      </c>
      <c r="F21" s="66">
        <f>プロフィール!$J$37</f>
        <v>0</v>
      </c>
      <c r="G21" s="57">
        <f>プロフィール!$K$37</f>
        <v>0</v>
      </c>
      <c r="H21" s="60" t="str">
        <f>IFERROR(INDEX($N$14:$Q$19,MATCH(F21,$M$14:$M$19,0),IF(G21="下宿",3,1)),"")</f>
        <v/>
      </c>
      <c r="I21" s="66">
        <f>プロフィール!$J$38</f>
        <v>0</v>
      </c>
      <c r="J21" s="57">
        <f>プロフィール!$K$38</f>
        <v>0</v>
      </c>
      <c r="K21" s="60" t="str">
        <f>IFERROR(INDEX($N$14:$Q$19,MATCH(I21,$M$14:$M$19,0),IF(J21="下宿",3,1)),"")</f>
        <v/>
      </c>
      <c r="M21" s="8"/>
      <c r="N21" s="8" t="s">
        <v>93</v>
      </c>
      <c r="O21" s="8" t="s">
        <v>94</v>
      </c>
      <c r="P21" s="8" t="s">
        <v>95</v>
      </c>
    </row>
    <row r="22" spans="2:17">
      <c r="B22" s="53">
        <v>19</v>
      </c>
      <c r="C22" s="66">
        <f>プロフィール!$J$36</f>
        <v>0</v>
      </c>
      <c r="D22" s="57">
        <f>プロフィール!$K$36</f>
        <v>0</v>
      </c>
      <c r="E22" s="60" t="str">
        <f>IFERROR(INDEX($N$14:$Q$19,MATCH(C22,$M$14:$M$19,0),IF(D22="下宿",4,2)),"")</f>
        <v/>
      </c>
      <c r="F22" s="66">
        <f>プロフィール!$J$37</f>
        <v>0</v>
      </c>
      <c r="G22" s="57">
        <f>プロフィール!$K$37</f>
        <v>0</v>
      </c>
      <c r="H22" s="60" t="str">
        <f>IFERROR(INDEX($N$14:$Q$19,MATCH(F22,$M$14:$M$19,0),IF(G22="下宿",4,2)),"")</f>
        <v/>
      </c>
      <c r="I22" s="66">
        <f>プロフィール!$J$38</f>
        <v>0</v>
      </c>
      <c r="J22" s="57">
        <f>プロフィール!$K$38</f>
        <v>0</v>
      </c>
      <c r="K22" s="60" t="str">
        <f>IFERROR(INDEX($N$14:$Q$19,MATCH(I22,$M$14:$M$19,0),IF(J22="下宿",4,2)),"")</f>
        <v/>
      </c>
      <c r="M22" s="8">
        <v>4</v>
      </c>
      <c r="N22" s="8" t="s">
        <v>96</v>
      </c>
      <c r="O22" s="8" t="s">
        <v>96</v>
      </c>
      <c r="P22" s="8" t="s">
        <v>96</v>
      </c>
    </row>
    <row r="23" spans="2:17">
      <c r="B23" s="53">
        <v>20</v>
      </c>
      <c r="C23" s="66">
        <f>IF(プロフィール!$J$36="短大","",プロフィール!$J$36)</f>
        <v>0</v>
      </c>
      <c r="D23" s="57">
        <f>IF(プロフィール!$J$36="短大","",プロフィール!$K$36)</f>
        <v>0</v>
      </c>
      <c r="E23" s="60" t="str">
        <f t="shared" ref="E23:E24" si="3">IFERROR(INDEX($N$14:$Q$19,MATCH(C23,$M$14:$M$19,0),IF(D23="下宿",4,2)),"")</f>
        <v/>
      </c>
      <c r="F23" s="66">
        <f>IF(プロフィール!$J$37="短大","",プロフィール!$J$37)</f>
        <v>0</v>
      </c>
      <c r="G23" s="57">
        <f>IF(プロフィール!$J$37="短大","",プロフィール!$K$37)</f>
        <v>0</v>
      </c>
      <c r="H23" s="60" t="str">
        <f t="shared" ref="H23:H24" si="4">IFERROR(INDEX($N$14:$Q$19,MATCH(F23,$M$14:$M$19,0),IF(G23="下宿",4,2)),"")</f>
        <v/>
      </c>
      <c r="I23" s="66">
        <f>IF(プロフィール!$J$38="短大","",プロフィール!$J$38)</f>
        <v>0</v>
      </c>
      <c r="J23" s="57">
        <f>IF(プロフィール!$J$38="短大","",プロフィール!$K$38)</f>
        <v>0</v>
      </c>
      <c r="K23" s="60" t="str">
        <f t="shared" ref="K23:K24" si="5">IFERROR(INDEX($N$14:$Q$19,MATCH(I23,$M$14:$M$19,0),IF(J23="下宿",4,2)),"")</f>
        <v/>
      </c>
      <c r="M23" s="8">
        <v>6</v>
      </c>
      <c r="N23" s="8" t="s">
        <v>97</v>
      </c>
      <c r="O23" s="8" t="s">
        <v>97</v>
      </c>
      <c r="P23" s="8" t="s">
        <v>97</v>
      </c>
    </row>
    <row r="24" spans="2:17">
      <c r="B24" s="54">
        <v>21</v>
      </c>
      <c r="C24" s="67">
        <f>IF(プロフィール!$J$36="短大","",プロフィール!$J$36)</f>
        <v>0</v>
      </c>
      <c r="D24" s="58">
        <f>IF(プロフィール!$J$36="短大","",プロフィール!$K$36)</f>
        <v>0</v>
      </c>
      <c r="E24" s="61" t="str">
        <f t="shared" si="3"/>
        <v/>
      </c>
      <c r="F24" s="67">
        <f>IF(プロフィール!$J$37="短大","",プロフィール!$J$37)</f>
        <v>0</v>
      </c>
      <c r="G24" s="58">
        <f>IF(プロフィール!$J$37="短大","",プロフィール!$K$37)</f>
        <v>0</v>
      </c>
      <c r="H24" s="61" t="str">
        <f t="shared" si="4"/>
        <v/>
      </c>
      <c r="I24" s="67">
        <f>IF(プロフィール!$J$38="短大","",プロフィール!$J$38)</f>
        <v>0</v>
      </c>
      <c r="J24" s="58">
        <f>IF(プロフィール!$J$38="短大","",プロフィール!$K$38)</f>
        <v>0</v>
      </c>
      <c r="K24" s="61" t="str">
        <f t="shared" si="5"/>
        <v/>
      </c>
      <c r="M24" s="8">
        <v>12</v>
      </c>
      <c r="N24" s="8" t="s">
        <v>98</v>
      </c>
      <c r="O24" s="8" t="s">
        <v>98</v>
      </c>
      <c r="P24" s="8" t="s">
        <v>98</v>
      </c>
    </row>
    <row r="25" spans="2:17">
      <c r="M25" s="8">
        <v>15</v>
      </c>
      <c r="N25" s="8" t="s">
        <v>99</v>
      </c>
      <c r="O25" s="8" t="s">
        <v>99</v>
      </c>
      <c r="P25" s="8" t="s">
        <v>99</v>
      </c>
    </row>
    <row r="26" spans="2:17">
      <c r="M26" s="8">
        <v>18</v>
      </c>
      <c r="N26" s="8" t="str">
        <f>IF(ISBLANK(C21),"",C21&amp;"入学")</f>
        <v>0入学</v>
      </c>
      <c r="O26" s="8" t="str">
        <f>IF(ISBLANK(F21),"",F21&amp;"入学")</f>
        <v>0入学</v>
      </c>
      <c r="P26" s="8" t="str">
        <f>IF(ISBLANK(I21),"",I21&amp;"入学")</f>
        <v>0入学</v>
      </c>
    </row>
    <row r="27" spans="2:17">
      <c r="M27" s="8">
        <v>20</v>
      </c>
      <c r="N27" s="8" t="str">
        <f>IF(プロフィール!$J36="短大","社会人","")</f>
        <v/>
      </c>
      <c r="O27" s="8" t="str">
        <f>IF(プロフィール!$J37="短大","社会人","")</f>
        <v/>
      </c>
      <c r="P27" s="8" t="str">
        <f>IF(プロフィール!$J38="短大","社会人","")</f>
        <v/>
      </c>
    </row>
    <row r="28" spans="2:17">
      <c r="M28" s="8">
        <v>22</v>
      </c>
      <c r="N28" s="8" t="str">
        <f>IF(ISBLANK(C21),"",IF(C21="短大","","社会人"))</f>
        <v>社会人</v>
      </c>
      <c r="O28" s="8" t="str">
        <f>IF(ISBLANK(F21),"",IF(F21="短大","","社会人"))</f>
        <v>社会人</v>
      </c>
      <c r="P28" s="8" t="str">
        <f>IF(ISBLANK(I21),"",IF(I21="短大","","社会人"))</f>
        <v>社会人</v>
      </c>
    </row>
  </sheetData>
  <sheetProtection sheet="1" objects="1" scenarios="1"/>
  <mergeCells count="6">
    <mergeCell ref="P12:Q12"/>
    <mergeCell ref="B1:B2"/>
    <mergeCell ref="C1:E1"/>
    <mergeCell ref="F1:H1"/>
    <mergeCell ref="I1:K1"/>
    <mergeCell ref="N12:O12"/>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sheetPr>
  <dimension ref="A2:H21"/>
  <sheetViews>
    <sheetView workbookViewId="0">
      <selection activeCell="B9" sqref="B9"/>
    </sheetView>
  </sheetViews>
  <sheetFormatPr defaultRowHeight="13.5"/>
  <cols>
    <col min="1" max="1" width="13.625" customWidth="1"/>
    <col min="2" max="2" width="11.875" customWidth="1"/>
    <col min="6" max="6" width="12.125" customWidth="1"/>
    <col min="7" max="7" width="10.625" customWidth="1"/>
  </cols>
  <sheetData>
    <row r="2" spans="1:8">
      <c r="A2" s="13" t="s">
        <v>17</v>
      </c>
    </row>
    <row r="3" spans="1:8">
      <c r="A3" s="28" t="s">
        <v>19</v>
      </c>
      <c r="B3" s="29" t="s">
        <v>20</v>
      </c>
      <c r="C3" s="250" t="s">
        <v>18</v>
      </c>
      <c r="D3" s="251"/>
      <c r="F3" s="252" t="s">
        <v>248</v>
      </c>
      <c r="G3" s="252"/>
    </row>
    <row r="4" spans="1:8">
      <c r="A4" s="98">
        <v>30</v>
      </c>
      <c r="B4" s="98">
        <v>450</v>
      </c>
      <c r="C4" s="95" t="s">
        <v>21</v>
      </c>
      <c r="D4" s="7">
        <f>(B5/B4-1)/(A5-A4)</f>
        <v>2.777777777777778E-2</v>
      </c>
      <c r="F4" s="178" t="s">
        <v>21</v>
      </c>
      <c r="G4" s="179">
        <f>IF(プロフィール!$B$20=0,モデル数値!$D$4,プロフィール!F21)</f>
        <v>2.777777777777778E-2</v>
      </c>
      <c r="H4" s="177"/>
    </row>
    <row r="5" spans="1:8">
      <c r="A5" s="11">
        <v>50</v>
      </c>
      <c r="B5" s="98">
        <v>700</v>
      </c>
      <c r="C5" s="95" t="s">
        <v>22</v>
      </c>
      <c r="D5" s="7">
        <f>(B6/B5-1)/(A6-A5)</f>
        <v>1.0000000000000009E-2</v>
      </c>
      <c r="F5" s="178" t="s">
        <v>22</v>
      </c>
      <c r="G5" s="179">
        <f>IF(プロフィール!$B$20=0,モデル数値!$D$5,0)</f>
        <v>1.0000000000000009E-2</v>
      </c>
      <c r="H5" s="177"/>
    </row>
    <row r="6" spans="1:8">
      <c r="A6" s="11">
        <v>60</v>
      </c>
      <c r="B6" s="98">
        <v>770</v>
      </c>
    </row>
    <row r="7" spans="1:8" hidden="1">
      <c r="A7" s="11" t="s">
        <v>33</v>
      </c>
      <c r="B7" s="162">
        <f>B9*12+B10*2</f>
        <v>350</v>
      </c>
    </row>
    <row r="8" spans="1:8">
      <c r="A8" s="13" t="s">
        <v>193</v>
      </c>
      <c r="B8" s="97"/>
    </row>
    <row r="9" spans="1:8">
      <c r="A9" s="11" t="s">
        <v>194</v>
      </c>
      <c r="B9" s="98">
        <v>25</v>
      </c>
      <c r="C9" t="s">
        <v>196</v>
      </c>
    </row>
    <row r="10" spans="1:8">
      <c r="A10" s="11" t="s">
        <v>195</v>
      </c>
      <c r="B10" s="98">
        <v>25</v>
      </c>
      <c r="C10" t="s">
        <v>197</v>
      </c>
    </row>
    <row r="11" spans="1:8" hidden="1">
      <c r="A11" s="13" t="s">
        <v>34</v>
      </c>
    </row>
    <row r="12" spans="1:8" hidden="1">
      <c r="A12" s="11" t="s">
        <v>35</v>
      </c>
      <c r="B12" s="176">
        <f>ROUND(退職手当計算シート!B13/10000,0)</f>
        <v>0</v>
      </c>
    </row>
    <row r="14" spans="1:8">
      <c r="A14" s="13"/>
    </row>
    <row r="15" spans="1:8">
      <c r="A15" s="103"/>
      <c r="B15" s="97"/>
    </row>
    <row r="16" spans="1:8">
      <c r="A16" s="103"/>
      <c r="B16" s="97"/>
    </row>
    <row r="17" spans="1:2">
      <c r="A17" s="103"/>
      <c r="B17" s="97"/>
    </row>
    <row r="18" spans="1:2">
      <c r="A18" s="13"/>
    </row>
    <row r="19" spans="1:2">
      <c r="A19" s="103"/>
      <c r="B19" s="97"/>
    </row>
    <row r="20" spans="1:2">
      <c r="A20" s="103"/>
      <c r="B20" s="97"/>
    </row>
    <row r="21" spans="1:2">
      <c r="A21" s="103"/>
      <c r="B21" s="97"/>
    </row>
  </sheetData>
  <sheetProtection sheet="1" objects="1" scenarios="1"/>
  <mergeCells count="2">
    <mergeCell ref="C3:D3"/>
    <mergeCell ref="F3:G3"/>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仕様</vt:lpstr>
      <vt:lpstr>プロフィール</vt:lpstr>
      <vt:lpstr>退職手当計算シート</vt:lpstr>
      <vt:lpstr>プランニングシート</vt:lpstr>
      <vt:lpstr>収入内訳</vt:lpstr>
      <vt:lpstr>支出内訳</vt:lpstr>
      <vt:lpstr>教育費</vt:lpstr>
      <vt:lpstr>モデル数値</vt:lpstr>
      <vt:lpstr>プランニングシート!Print_Area</vt:lpstr>
    </vt:vector>
  </TitlesOfParts>
  <Company>マイリンクcom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A216173</dc:creator>
  <cp:lastModifiedBy>安部 美樹</cp:lastModifiedBy>
  <cp:lastPrinted>2016-07-05T06:55:15Z</cp:lastPrinted>
  <dcterms:created xsi:type="dcterms:W3CDTF">2016-04-25T02:41:32Z</dcterms:created>
  <dcterms:modified xsi:type="dcterms:W3CDTF">2025-06-03T04:45:48Z</dcterms:modified>
</cp:coreProperties>
</file>